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<sst xmlns="http://schemas.openxmlformats.org/spreadsheetml/2006/main" count="354" uniqueCount="109">
  <si>
    <t/>
  </si>
  <si>
    <t>Наименование показателя</t>
  </si>
  <si>
    <t>Утвержденные бюджетные назначения</t>
  </si>
  <si>
    <t>Исполнено</t>
  </si>
  <si>
    <t>Неисполненные назначения</t>
  </si>
  <si>
    <t>х</t>
  </si>
  <si>
    <t>-</t>
  </si>
  <si>
    <t>Код расхода
по бюджетной
классификации</t>
  </si>
  <si>
    <t>КОСГУ</t>
  </si>
  <si>
    <t>Расходы бюджета всего, в т.ч.</t>
  </si>
  <si>
    <t>Заработная плата</t>
  </si>
  <si>
    <t>650 0102 4010002030 121</t>
  </si>
  <si>
    <t>211</t>
  </si>
  <si>
    <t>Начисления на выплаты по оплате труда</t>
  </si>
  <si>
    <t>650 0102 4010002030 129</t>
  </si>
  <si>
    <t>213</t>
  </si>
  <si>
    <t>650 0102 4010002060 121</t>
  </si>
  <si>
    <t>650 0102 4010002060 129</t>
  </si>
  <si>
    <t>650 0104 4010002040 121</t>
  </si>
  <si>
    <t>Прочие выплаты</t>
  </si>
  <si>
    <t>650 0104 4010002040 122</t>
  </si>
  <si>
    <t>212</t>
  </si>
  <si>
    <t>650 0104 4010002040 129</t>
  </si>
  <si>
    <t>Услуги связи</t>
  </si>
  <si>
    <t>650 0104 4010002040 242</t>
  </si>
  <si>
    <t>221</t>
  </si>
  <si>
    <t>650 0104 4010002040 244</t>
  </si>
  <si>
    <t>Прочие работы, услуги</t>
  </si>
  <si>
    <t>226</t>
  </si>
  <si>
    <t>Прочие расходы</t>
  </si>
  <si>
    <t>650 0104 4010002040 853</t>
  </si>
  <si>
    <t>290</t>
  </si>
  <si>
    <t>Налоги, пошлины и сборы</t>
  </si>
  <si>
    <t>291</t>
  </si>
  <si>
    <t>650 0107 4010099990 244</t>
  </si>
  <si>
    <t>Иные расходы</t>
  </si>
  <si>
    <t>296</t>
  </si>
  <si>
    <t>650 0111 4080020210 870</t>
  </si>
  <si>
    <t>650 0113 4010002400 244</t>
  </si>
  <si>
    <t>650 0113 4010002400 852</t>
  </si>
  <si>
    <t>650 0113 4010099990 122</t>
  </si>
  <si>
    <t>Работы, услуги по содержанию имущества</t>
  </si>
  <si>
    <t>650 0113 4010099990 242</t>
  </si>
  <si>
    <t>225</t>
  </si>
  <si>
    <t>Коммунальные услуги</t>
  </si>
  <si>
    <t>650 0113 4010099990 244</t>
  </si>
  <si>
    <t>223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</si>
  <si>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</si>
  <si>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</si>
  <si>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</si>
  <si>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</si>
  <si>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650 0113 4010099990 852</t>
  </si>
  <si>
    <t>650 0113 4010099990 853</t>
  </si>
  <si>
    <t>Перечисления другим бюджетам бюджетной системы Российской Федерации</t>
  </si>
  <si>
    <t>650 0113 4110089020 540</t>
  </si>
  <si>
    <t>251</t>
  </si>
  <si>
    <t>650 0203 4040051180 121</t>
  </si>
  <si>
    <t>650 0203 4040051180 129</t>
  </si>
  <si>
    <t>650 0203 4040051180 242</t>
  </si>
  <si>
    <t>650 0203 4040051180 244</t>
  </si>
  <si>
    <t>650 0304 1210159300 121</t>
  </si>
  <si>
    <t>650 0304 1210159300 122</t>
  </si>
  <si>
    <t>650 0304 1210159300 129</t>
  </si>
  <si>
    <t>650 0304 1210159300 242</t>
  </si>
  <si>
    <t>650 0304 1210159300 244</t>
  </si>
  <si>
    <t>650 0309 1400199990 244</t>
  </si>
  <si>
    <t>650 0309 4020020030 232</t>
  </si>
  <si>
    <t>650 0309 4020099990 244</t>
  </si>
  <si>
    <t>650 0314 1210182300 244</t>
  </si>
  <si>
    <t>650 0314 12101S2300 244</t>
  </si>
  <si>
    <t>650 0401 1930185060 111</t>
  </si>
  <si>
    <t>650 0401 1930185060 119</t>
  </si>
  <si>
    <t>650 0401 19301S5060 111</t>
  </si>
  <si>
    <t>650 0401 19301S5060 119</t>
  </si>
  <si>
    <t>Транспортные услуги</t>
  </si>
  <si>
    <t>650 0408 4030099990 244</t>
  </si>
  <si>
    <t>222</t>
  </si>
  <si>
    <t>650 0409 1110182390 244</t>
  </si>
  <si>
    <t>650 0409 11101S2390 244</t>
  </si>
  <si>
    <t>650 0409 2560199990 244</t>
  </si>
  <si>
    <t>650 0409 2570199990 244</t>
  </si>
  <si>
    <t>650 0410 4010002400 242</t>
  </si>
  <si>
    <t>650 0410 4010002400 244</t>
  </si>
  <si>
    <t>650 0412 1800299990 244</t>
  </si>
  <si>
    <t>650 0501 4060099990 244</t>
  </si>
  <si>
    <t>Безвозмездные перечисления организациям, за исключением государственных и муниципальных организаций</t>
  </si>
  <si>
    <t>650 0501 4060099990 634</t>
  </si>
  <si>
    <t>242</t>
  </si>
  <si>
    <t>650 0502 1010182591 243</t>
  </si>
  <si>
    <t>650 0502 4060099990 244</t>
  </si>
  <si>
    <t>650 0503 4060099990 244</t>
  </si>
  <si>
    <t>650 0801 0310182520 242</t>
  </si>
  <si>
    <t>650 0801 0310182520 244</t>
  </si>
  <si>
    <t>650 0801 03101S2520 242</t>
  </si>
  <si>
    <t>650 0801 03101S2520 244</t>
  </si>
  <si>
    <t>650 0801 4070000590 111</t>
  </si>
  <si>
    <t>650 0801 4070000590 119</t>
  </si>
  <si>
    <t>650 0801 4070000590 242</t>
  </si>
  <si>
    <t>650 0801 4070000590 244</t>
  </si>
  <si>
    <t>650 0801 4070000590 851</t>
  </si>
  <si>
    <t>650 0801 4070000590 853</t>
  </si>
  <si>
    <t>Штрафы за нарушение законодательства о налогах и сборах, законодательства о страховых взносах</t>
  </si>
  <si>
    <t>292</t>
  </si>
  <si>
    <t>650 0801 4070020700 244</t>
  </si>
  <si>
    <t>650 0801 4070020700 360</t>
  </si>
  <si>
    <t>650 1101 0410120800 244</t>
  </si>
  <si>
    <t>650 1101 4100020800 244</t>
  </si>
  <si>
    <t>Результат исполнения бюджета (дефицит\ профицит)</t>
  </si>
  <si>
    <t>Отчет об использовании бюджетных средств на 01.04.2018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</si>
</sst>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4" fontId="5" fillId="33" borderId="11" xfId="0" applyNumberFormat="1" applyFont="1" applyFill="1" applyBorder="1" applyAlignment="1">
      <alignment horizontal="righ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righ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6" fillId="33" borderId="19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zoomScalePageLayoutView="0" workbookViewId="0" topLeftCell="A2">
      <selection activeCell="A3" sqref="A3:S3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19.7109375" style="1" customWidth="1"/>
    <col min="9" max="9" width="4.7109375" style="1" customWidth="1"/>
    <col min="10" max="10" width="2.7109375" style="1" customWidth="1"/>
    <col min="11" max="11" width="14.7109375" style="1" customWidth="1"/>
    <col min="12" max="12" width="1.7109375" style="1" customWidth="1"/>
    <col min="13" max="13" width="6.7109375" style="1" customWidth="1"/>
    <col min="14" max="14" width="3.7109375" style="1" customWidth="1"/>
    <col min="15" max="15" width="1.7109375" style="1" customWidth="1"/>
    <col min="16" max="16" width="4.7109375" style="1" customWidth="1"/>
    <col min="17" max="17" width="1.7109375" style="1" customWidth="1"/>
    <col min="18" max="18" width="3.7109375" style="1" customWidth="1"/>
    <col min="19" max="19" width="12.7109375" style="1" customWidth="1"/>
  </cols>
  <sheetData>
    <row r="1" spans="1:19" s="1" customFormat="1" ht="13.5" customHeight="1" hidden="1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"/>
    </row>
    <row r="2" spans="1:19" s="1" customFormat="1" ht="13.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s="1" customFormat="1" ht="13.5" customHeight="1" thickBot="1">
      <c r="A3" s="22" t="s">
        <v>108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s="1" customFormat="1" ht="34.5" customHeight="1">
      <c r="A4" s="23" t="s">
        <v>1</v>
      </c>
      <c r="B4" s="23"/>
      <c r="C4" s="23"/>
      <c r="D4" s="23"/>
      <c r="E4" s="23"/>
      <c r="F4" s="23"/>
      <c r="G4" s="23" t="s">
        <v>7</v>
      </c>
      <c r="H4" s="23"/>
      <c r="I4" s="24" t="s">
        <v>8</v>
      </c>
      <c r="J4" s="24"/>
      <c r="K4" s="24" t="s">
        <v>2</v>
      </c>
      <c r="L4" s="24"/>
      <c r="M4" s="24" t="s">
        <v>3</v>
      </c>
      <c r="N4" s="24"/>
      <c r="O4" s="24"/>
      <c r="P4" s="24"/>
      <c r="Q4" s="24"/>
      <c r="R4" s="25" t="s">
        <v>4</v>
      </c>
      <c r="S4" s="25"/>
    </row>
    <row r="5" spans="1:19" s="1" customFormat="1" ht="13.5" customHeight="1" thickBot="1">
      <c r="A5" s="16" t="s">
        <v>9</v>
      </c>
      <c r="B5" s="16"/>
      <c r="C5" s="16"/>
      <c r="D5" s="16"/>
      <c r="E5" s="16"/>
      <c r="F5" s="16"/>
      <c r="G5" s="17" t="s">
        <v>5</v>
      </c>
      <c r="H5" s="17"/>
      <c r="I5" s="18" t="s">
        <v>5</v>
      </c>
      <c r="J5" s="18"/>
      <c r="K5" s="19">
        <f>86570018.8</f>
        <v>86570018.8</v>
      </c>
      <c r="L5" s="19"/>
      <c r="M5" s="19">
        <f>11765823.53</f>
        <v>11765823.53</v>
      </c>
      <c r="N5" s="19"/>
      <c r="O5" s="19"/>
      <c r="P5" s="19"/>
      <c r="Q5" s="19"/>
      <c r="R5" s="20">
        <f>74804195.27</f>
        <v>74804195.27</v>
      </c>
      <c r="S5" s="20"/>
    </row>
    <row r="6" spans="1:19" s="1" customFormat="1" ht="13.5" customHeight="1">
      <c r="A6" s="10" t="s">
        <v>10</v>
      </c>
      <c r="B6" s="10"/>
      <c r="C6" s="10"/>
      <c r="D6" s="10"/>
      <c r="E6" s="10"/>
      <c r="F6" s="10"/>
      <c r="G6" s="11" t="s">
        <v>11</v>
      </c>
      <c r="H6" s="11"/>
      <c r="I6" s="12" t="s">
        <v>12</v>
      </c>
      <c r="J6" s="12"/>
      <c r="K6" s="13">
        <f>1633700</f>
        <v>1633700</v>
      </c>
      <c r="L6" s="13"/>
      <c r="M6" s="13">
        <f>280702.41</f>
        <v>280702.41</v>
      </c>
      <c r="N6" s="13"/>
      <c r="O6" s="13"/>
      <c r="P6" s="13"/>
      <c r="Q6" s="13"/>
      <c r="R6" s="4">
        <f>1352997.59</f>
        <v>1352997.59</v>
      </c>
      <c r="S6" s="4"/>
    </row>
    <row r="7" spans="1:19" s="1" customFormat="1" ht="13.5" customHeight="1">
      <c r="A7" s="10" t="s">
        <v>13</v>
      </c>
      <c r="B7" s="10"/>
      <c r="C7" s="10"/>
      <c r="D7" s="10"/>
      <c r="E7" s="10"/>
      <c r="F7" s="10"/>
      <c r="G7" s="11" t="s">
        <v>14</v>
      </c>
      <c r="H7" s="11"/>
      <c r="I7" s="12" t="s">
        <v>15</v>
      </c>
      <c r="J7" s="12"/>
      <c r="K7" s="13">
        <f>436200</f>
        <v>436200</v>
      </c>
      <c r="L7" s="13"/>
      <c r="M7" s="13">
        <f>55949.6</f>
        <v>55949.6</v>
      </c>
      <c r="N7" s="13"/>
      <c r="O7" s="13"/>
      <c r="P7" s="13"/>
      <c r="Q7" s="13"/>
      <c r="R7" s="4">
        <f>380250.4</f>
        <v>380250.4</v>
      </c>
      <c r="S7" s="4"/>
    </row>
    <row r="8" spans="1:19" s="1" customFormat="1" ht="13.5" customHeight="1">
      <c r="A8" s="10" t="s">
        <v>10</v>
      </c>
      <c r="B8" s="10"/>
      <c r="C8" s="10"/>
      <c r="D8" s="10"/>
      <c r="E8" s="10"/>
      <c r="F8" s="10"/>
      <c r="G8" s="11" t="s">
        <v>16</v>
      </c>
      <c r="H8" s="11"/>
      <c r="I8" s="12" t="s">
        <v>12</v>
      </c>
      <c r="J8" s="12"/>
      <c r="K8" s="13">
        <f>4035560</f>
        <v>4035560</v>
      </c>
      <c r="L8" s="13"/>
      <c r="M8" s="13">
        <f>609476.43</f>
        <v>609476.43</v>
      </c>
      <c r="N8" s="13"/>
      <c r="O8" s="13"/>
      <c r="P8" s="13"/>
      <c r="Q8" s="13"/>
      <c r="R8" s="4">
        <f>3426083.57</f>
        <v>3426083.57</v>
      </c>
      <c r="S8" s="4"/>
    </row>
    <row r="9" spans="1:19" s="1" customFormat="1" ht="13.5" customHeight="1">
      <c r="A9" s="10" t="s">
        <v>13</v>
      </c>
      <c r="B9" s="10"/>
      <c r="C9" s="10"/>
      <c r="D9" s="10"/>
      <c r="E9" s="10"/>
      <c r="F9" s="10"/>
      <c r="G9" s="11" t="s">
        <v>17</v>
      </c>
      <c r="H9" s="11"/>
      <c r="I9" s="12" t="s">
        <v>15</v>
      </c>
      <c r="J9" s="12"/>
      <c r="K9" s="13">
        <f>1063740</f>
        <v>1063740</v>
      </c>
      <c r="L9" s="13"/>
      <c r="M9" s="13">
        <f>112466.01</f>
        <v>112466.01</v>
      </c>
      <c r="N9" s="13"/>
      <c r="O9" s="13"/>
      <c r="P9" s="13"/>
      <c r="Q9" s="13"/>
      <c r="R9" s="4">
        <f>951273.99</f>
        <v>951273.99</v>
      </c>
      <c r="S9" s="4"/>
    </row>
    <row r="10" spans="1:19" s="1" customFormat="1" ht="13.5" customHeight="1">
      <c r="A10" s="10" t="s">
        <v>10</v>
      </c>
      <c r="B10" s="10"/>
      <c r="C10" s="10"/>
      <c r="D10" s="10"/>
      <c r="E10" s="10"/>
      <c r="F10" s="10"/>
      <c r="G10" s="11" t="s">
        <v>18</v>
      </c>
      <c r="H10" s="11"/>
      <c r="I10" s="12" t="s">
        <v>12</v>
      </c>
      <c r="J10" s="12"/>
      <c r="K10" s="13">
        <f>16255400</f>
        <v>16255400</v>
      </c>
      <c r="L10" s="13"/>
      <c r="M10" s="13">
        <f>4167900.63</f>
        <v>4167900.63</v>
      </c>
      <c r="N10" s="13"/>
      <c r="O10" s="13"/>
      <c r="P10" s="13"/>
      <c r="Q10" s="13"/>
      <c r="R10" s="4">
        <f>12087499.37</f>
        <v>12087499.37</v>
      </c>
      <c r="S10" s="4"/>
    </row>
    <row r="11" spans="1:19" s="1" customFormat="1" ht="13.5" customHeight="1">
      <c r="A11" s="10" t="s">
        <v>19</v>
      </c>
      <c r="B11" s="10"/>
      <c r="C11" s="10"/>
      <c r="D11" s="10"/>
      <c r="E11" s="10"/>
      <c r="F11" s="10"/>
      <c r="G11" s="11" t="s">
        <v>20</v>
      </c>
      <c r="H11" s="11"/>
      <c r="I11" s="12" t="s">
        <v>21</v>
      </c>
      <c r="J11" s="12"/>
      <c r="K11" s="13">
        <f>50000</f>
        <v>50000</v>
      </c>
      <c r="L11" s="13"/>
      <c r="M11" s="14" t="s">
        <v>6</v>
      </c>
      <c r="N11" s="14"/>
      <c r="O11" s="14"/>
      <c r="P11" s="14"/>
      <c r="Q11" s="14"/>
      <c r="R11" s="4">
        <f>50000</f>
        <v>50000</v>
      </c>
      <c r="S11" s="4"/>
    </row>
    <row r="12" spans="1:19" s="1" customFormat="1" ht="13.5" customHeight="1">
      <c r="A12" s="10" t="s">
        <v>13</v>
      </c>
      <c r="B12" s="10"/>
      <c r="C12" s="10"/>
      <c r="D12" s="10"/>
      <c r="E12" s="10"/>
      <c r="F12" s="10"/>
      <c r="G12" s="11" t="s">
        <v>22</v>
      </c>
      <c r="H12" s="11"/>
      <c r="I12" s="12" t="s">
        <v>15</v>
      </c>
      <c r="J12" s="12"/>
      <c r="K12" s="13">
        <f>4183300</f>
        <v>4183300</v>
      </c>
      <c r="L12" s="13"/>
      <c r="M12" s="13">
        <f>1213825.37</f>
        <v>1213825.37</v>
      </c>
      <c r="N12" s="13"/>
      <c r="O12" s="13"/>
      <c r="P12" s="13"/>
      <c r="Q12" s="13"/>
      <c r="R12" s="4">
        <f>2969474.63</f>
        <v>2969474.63</v>
      </c>
      <c r="S12" s="4"/>
    </row>
    <row r="13" spans="1:19" s="1" customFormat="1" ht="13.5" customHeight="1">
      <c r="A13" s="10" t="s">
        <v>23</v>
      </c>
      <c r="B13" s="10"/>
      <c r="C13" s="10"/>
      <c r="D13" s="10"/>
      <c r="E13" s="10"/>
      <c r="F13" s="10"/>
      <c r="G13" s="11" t="s">
        <v>24</v>
      </c>
      <c r="H13" s="11"/>
      <c r="I13" s="12" t="s">
        <v>25</v>
      </c>
      <c r="J13" s="12"/>
      <c r="K13" s="13">
        <f>0</f>
        <v>0</v>
      </c>
      <c r="L13" s="13"/>
      <c r="M13" s="14" t="s">
        <v>6</v>
      </c>
      <c r="N13" s="14"/>
      <c r="O13" s="14"/>
      <c r="P13" s="14"/>
      <c r="Q13" s="14"/>
      <c r="R13" s="15" t="s">
        <v>6</v>
      </c>
      <c r="S13" s="15"/>
    </row>
    <row r="14" spans="1:19" s="1" customFormat="1" ht="13.5" customHeight="1">
      <c r="A14" s="10" t="s">
        <v>23</v>
      </c>
      <c r="B14" s="10"/>
      <c r="C14" s="10"/>
      <c r="D14" s="10"/>
      <c r="E14" s="10"/>
      <c r="F14" s="10"/>
      <c r="G14" s="11" t="s">
        <v>26</v>
      </c>
      <c r="H14" s="11"/>
      <c r="I14" s="12" t="s">
        <v>25</v>
      </c>
      <c r="J14" s="12"/>
      <c r="K14" s="13">
        <f>200000</f>
        <v>200000</v>
      </c>
      <c r="L14" s="13"/>
      <c r="M14" s="13">
        <f>66319.65</f>
        <v>66319.65</v>
      </c>
      <c r="N14" s="13"/>
      <c r="O14" s="13"/>
      <c r="P14" s="13"/>
      <c r="Q14" s="13"/>
      <c r="R14" s="4">
        <f>133680.35</f>
        <v>133680.35</v>
      </c>
      <c r="S14" s="4"/>
    </row>
    <row r="15" spans="1:19" s="1" customFormat="1" ht="13.5" customHeight="1">
      <c r="A15" s="10" t="s">
        <v>27</v>
      </c>
      <c r="B15" s="10"/>
      <c r="C15" s="10"/>
      <c r="D15" s="10"/>
      <c r="E15" s="10"/>
      <c r="F15" s="10"/>
      <c r="G15" s="11" t="s">
        <v>26</v>
      </c>
      <c r="H15" s="11"/>
      <c r="I15" s="12" t="s">
        <v>28</v>
      </c>
      <c r="J15" s="12"/>
      <c r="K15" s="13">
        <f>1770000</f>
        <v>1770000</v>
      </c>
      <c r="L15" s="13"/>
      <c r="M15" s="13">
        <f>4132.28</f>
        <v>4132.28</v>
      </c>
      <c r="N15" s="13"/>
      <c r="O15" s="13"/>
      <c r="P15" s="13"/>
      <c r="Q15" s="13"/>
      <c r="R15" s="4">
        <f>1765867.72</f>
        <v>1765867.72</v>
      </c>
      <c r="S15" s="4"/>
    </row>
    <row r="16" spans="1:19" s="1" customFormat="1" ht="13.5" customHeight="1">
      <c r="A16" s="10" t="s">
        <v>29</v>
      </c>
      <c r="B16" s="10"/>
      <c r="C16" s="10"/>
      <c r="D16" s="10"/>
      <c r="E16" s="10"/>
      <c r="F16" s="10"/>
      <c r="G16" s="11" t="s">
        <v>30</v>
      </c>
      <c r="H16" s="11"/>
      <c r="I16" s="12" t="s">
        <v>31</v>
      </c>
      <c r="J16" s="12"/>
      <c r="K16" s="13">
        <f>0</f>
        <v>0</v>
      </c>
      <c r="L16" s="13"/>
      <c r="M16" s="14" t="s">
        <v>6</v>
      </c>
      <c r="N16" s="14"/>
      <c r="O16" s="14"/>
      <c r="P16" s="14"/>
      <c r="Q16" s="14"/>
      <c r="R16" s="15" t="s">
        <v>6</v>
      </c>
      <c r="S16" s="15"/>
    </row>
    <row r="17" spans="1:19" s="1" customFormat="1" ht="13.5" customHeight="1">
      <c r="A17" s="10" t="s">
        <v>32</v>
      </c>
      <c r="B17" s="10"/>
      <c r="C17" s="10"/>
      <c r="D17" s="10"/>
      <c r="E17" s="10"/>
      <c r="F17" s="10"/>
      <c r="G17" s="11" t="s">
        <v>30</v>
      </c>
      <c r="H17" s="11"/>
      <c r="I17" s="12" t="s">
        <v>33</v>
      </c>
      <c r="J17" s="12"/>
      <c r="K17" s="13">
        <f>85000</f>
        <v>85000</v>
      </c>
      <c r="L17" s="13"/>
      <c r="M17" s="14" t="s">
        <v>6</v>
      </c>
      <c r="N17" s="14"/>
      <c r="O17" s="14"/>
      <c r="P17" s="14"/>
      <c r="Q17" s="14"/>
      <c r="R17" s="4">
        <f>85000</f>
        <v>85000</v>
      </c>
      <c r="S17" s="4"/>
    </row>
    <row r="18" spans="1:19" s="1" customFormat="1" ht="13.5" customHeight="1">
      <c r="A18" s="10" t="s">
        <v>29</v>
      </c>
      <c r="B18" s="10"/>
      <c r="C18" s="10"/>
      <c r="D18" s="10"/>
      <c r="E18" s="10"/>
      <c r="F18" s="10"/>
      <c r="G18" s="11" t="s">
        <v>34</v>
      </c>
      <c r="H18" s="11"/>
      <c r="I18" s="12" t="s">
        <v>31</v>
      </c>
      <c r="J18" s="12"/>
      <c r="K18" s="13">
        <f>0</f>
        <v>0</v>
      </c>
      <c r="L18" s="13"/>
      <c r="M18" s="14" t="s">
        <v>6</v>
      </c>
      <c r="N18" s="14"/>
      <c r="O18" s="14"/>
      <c r="P18" s="14"/>
      <c r="Q18" s="14"/>
      <c r="R18" s="15" t="s">
        <v>6</v>
      </c>
      <c r="S18" s="15"/>
    </row>
    <row r="19" spans="1:19" s="1" customFormat="1" ht="13.5" customHeight="1">
      <c r="A19" s="10" t="s">
        <v>35</v>
      </c>
      <c r="B19" s="10"/>
      <c r="C19" s="10"/>
      <c r="D19" s="10"/>
      <c r="E19" s="10"/>
      <c r="F19" s="10"/>
      <c r="G19" s="11" t="s">
        <v>34</v>
      </c>
      <c r="H19" s="11"/>
      <c r="I19" s="12" t="s">
        <v>36</v>
      </c>
      <c r="J19" s="12"/>
      <c r="K19" s="13">
        <f>1441600</f>
        <v>1441600</v>
      </c>
      <c r="L19" s="13"/>
      <c r="M19" s="14" t="s">
        <v>6</v>
      </c>
      <c r="N19" s="14"/>
      <c r="O19" s="14"/>
      <c r="P19" s="14"/>
      <c r="Q19" s="14"/>
      <c r="R19" s="4">
        <f>1441600</f>
        <v>1441600</v>
      </c>
      <c r="S19" s="4"/>
    </row>
    <row r="20" spans="1:19" s="1" customFormat="1" ht="13.5" customHeight="1">
      <c r="A20" s="10" t="s">
        <v>29</v>
      </c>
      <c r="B20" s="10"/>
      <c r="C20" s="10"/>
      <c r="D20" s="10"/>
      <c r="E20" s="10"/>
      <c r="F20" s="10"/>
      <c r="G20" s="11" t="s">
        <v>37</v>
      </c>
      <c r="H20" s="11"/>
      <c r="I20" s="12" t="s">
        <v>31</v>
      </c>
      <c r="J20" s="12"/>
      <c r="K20" s="13">
        <f>0</f>
        <v>0</v>
      </c>
      <c r="L20" s="13"/>
      <c r="M20" s="14" t="s">
        <v>6</v>
      </c>
      <c r="N20" s="14"/>
      <c r="O20" s="14"/>
      <c r="P20" s="14"/>
      <c r="Q20" s="14"/>
      <c r="R20" s="15" t="s">
        <v>6</v>
      </c>
      <c r="S20" s="15"/>
    </row>
    <row r="21" spans="1:19" s="1" customFormat="1" ht="13.5" customHeight="1">
      <c r="A21" s="10" t="s">
        <v>35</v>
      </c>
      <c r="B21" s="10"/>
      <c r="C21" s="10"/>
      <c r="D21" s="10"/>
      <c r="E21" s="10"/>
      <c r="F21" s="10"/>
      <c r="G21" s="11" t="s">
        <v>37</v>
      </c>
      <c r="H21" s="11"/>
      <c r="I21" s="12" t="s">
        <v>36</v>
      </c>
      <c r="J21" s="12"/>
      <c r="K21" s="13">
        <f>135000</f>
        <v>135000</v>
      </c>
      <c r="L21" s="13"/>
      <c r="M21" s="14" t="s">
        <v>6</v>
      </c>
      <c r="N21" s="14"/>
      <c r="O21" s="14"/>
      <c r="P21" s="14"/>
      <c r="Q21" s="14"/>
      <c r="R21" s="4">
        <f>135000</f>
        <v>135000</v>
      </c>
      <c r="S21" s="4"/>
    </row>
    <row r="22" spans="1:19" s="1" customFormat="1" ht="13.5" customHeight="1">
      <c r="A22" s="10" t="s">
        <v>27</v>
      </c>
      <c r="B22" s="10"/>
      <c r="C22" s="10"/>
      <c r="D22" s="10"/>
      <c r="E22" s="10"/>
      <c r="F22" s="10"/>
      <c r="G22" s="11" t="s">
        <v>38</v>
      </c>
      <c r="H22" s="11"/>
      <c r="I22" s="12" t="s">
        <v>28</v>
      </c>
      <c r="J22" s="12"/>
      <c r="K22" s="13">
        <f>889500</f>
        <v>889500</v>
      </c>
      <c r="L22" s="13"/>
      <c r="M22" s="13">
        <f>31000</f>
        <v>31000</v>
      </c>
      <c r="N22" s="13"/>
      <c r="O22" s="13"/>
      <c r="P22" s="13"/>
      <c r="Q22" s="13"/>
      <c r="R22" s="4">
        <f>858500</f>
        <v>858500</v>
      </c>
      <c r="S22" s="4"/>
    </row>
    <row r="23" spans="1:19" s="1" customFormat="1" ht="13.5" customHeight="1">
      <c r="A23" s="10" t="s">
        <v>29</v>
      </c>
      <c r="B23" s="10"/>
      <c r="C23" s="10"/>
      <c r="D23" s="10"/>
      <c r="E23" s="10"/>
      <c r="F23" s="10"/>
      <c r="G23" s="11" t="s">
        <v>39</v>
      </c>
      <c r="H23" s="11"/>
      <c r="I23" s="12" t="s">
        <v>31</v>
      </c>
      <c r="J23" s="12"/>
      <c r="K23" s="13">
        <f>0</f>
        <v>0</v>
      </c>
      <c r="L23" s="13"/>
      <c r="M23" s="14" t="s">
        <v>6</v>
      </c>
      <c r="N23" s="14"/>
      <c r="O23" s="14"/>
      <c r="P23" s="14"/>
      <c r="Q23" s="14"/>
      <c r="R23" s="15" t="s">
        <v>6</v>
      </c>
      <c r="S23" s="15"/>
    </row>
    <row r="24" spans="1:19" s="1" customFormat="1" ht="13.5" customHeight="1">
      <c r="A24" s="10" t="s">
        <v>32</v>
      </c>
      <c r="B24" s="10"/>
      <c r="C24" s="10"/>
      <c r="D24" s="10"/>
      <c r="E24" s="10"/>
      <c r="F24" s="10"/>
      <c r="G24" s="11" t="s">
        <v>39</v>
      </c>
      <c r="H24" s="11"/>
      <c r="I24" s="12" t="s">
        <v>33</v>
      </c>
      <c r="J24" s="12"/>
      <c r="K24" s="13">
        <f>10000</f>
        <v>10000</v>
      </c>
      <c r="L24" s="13"/>
      <c r="M24" s="14" t="s">
        <v>6</v>
      </c>
      <c r="N24" s="14"/>
      <c r="O24" s="14"/>
      <c r="P24" s="14"/>
      <c r="Q24" s="14"/>
      <c r="R24" s="4">
        <f>10000</f>
        <v>10000</v>
      </c>
      <c r="S24" s="4"/>
    </row>
    <row r="25" spans="1:19" s="1" customFormat="1" ht="13.5" customHeight="1">
      <c r="A25" s="10" t="s">
        <v>19</v>
      </c>
      <c r="B25" s="10"/>
      <c r="C25" s="10"/>
      <c r="D25" s="10"/>
      <c r="E25" s="10"/>
      <c r="F25" s="10"/>
      <c r="G25" s="11" t="s">
        <v>40</v>
      </c>
      <c r="H25" s="11"/>
      <c r="I25" s="12" t="s">
        <v>21</v>
      </c>
      <c r="J25" s="12"/>
      <c r="K25" s="13">
        <f>770000</f>
        <v>770000</v>
      </c>
      <c r="L25" s="13"/>
      <c r="M25" s="14" t="s">
        <v>6</v>
      </c>
      <c r="N25" s="14"/>
      <c r="O25" s="14"/>
      <c r="P25" s="14"/>
      <c r="Q25" s="14"/>
      <c r="R25" s="4">
        <f>770000</f>
        <v>770000</v>
      </c>
      <c r="S25" s="4"/>
    </row>
    <row r="26" spans="1:19" s="1" customFormat="1" ht="13.5" customHeight="1">
      <c r="A26" s="10" t="s">
        <v>41</v>
      </c>
      <c r="B26" s="10"/>
      <c r="C26" s="10"/>
      <c r="D26" s="10"/>
      <c r="E26" s="10"/>
      <c r="F26" s="10"/>
      <c r="G26" s="11" t="s">
        <v>42</v>
      </c>
      <c r="H26" s="11"/>
      <c r="I26" s="12" t="s">
        <v>43</v>
      </c>
      <c r="J26" s="12"/>
      <c r="K26" s="13">
        <f>0</f>
        <v>0</v>
      </c>
      <c r="L26" s="13"/>
      <c r="M26" s="14" t="s">
        <v>6</v>
      </c>
      <c r="N26" s="14"/>
      <c r="O26" s="14"/>
      <c r="P26" s="14"/>
      <c r="Q26" s="14"/>
      <c r="R26" s="15" t="s">
        <v>6</v>
      </c>
      <c r="S26" s="15"/>
    </row>
    <row r="27" spans="1:19" s="1" customFormat="1" ht="13.5" customHeight="1">
      <c r="A27" s="10" t="s">
        <v>44</v>
      </c>
      <c r="B27" s="10"/>
      <c r="C27" s="10"/>
      <c r="D27" s="10"/>
      <c r="E27" s="10"/>
      <c r="F27" s="10"/>
      <c r="G27" s="11" t="s">
        <v>45</v>
      </c>
      <c r="H27" s="11"/>
      <c r="I27" s="12" t="s">
        <v>46</v>
      </c>
      <c r="J27" s="12"/>
      <c r="K27" s="13">
        <f>1633700</f>
        <v>1633700</v>
      </c>
      <c r="L27" s="13"/>
      <c r="M27" s="13">
        <f>266459.57</f>
        <v>266459.57</v>
      </c>
      <c r="N27" s="13"/>
      <c r="O27" s="13"/>
      <c r="P27" s="13"/>
      <c r="Q27" s="13"/>
      <c r="R27" s="4">
        <f>1367240.43</f>
        <v>1367240.43</v>
      </c>
      <c r="S27" s="4"/>
    </row>
    <row r="28" spans="1:19" s="1" customFormat="1" ht="13.5" customHeight="1">
      <c r="A28" s="10" t="s">
        <v>41</v>
      </c>
      <c r="B28" s="10"/>
      <c r="C28" s="10"/>
      <c r="D28" s="10"/>
      <c r="E28" s="10"/>
      <c r="F28" s="10"/>
      <c r="G28" s="11" t="s">
        <v>45</v>
      </c>
      <c r="H28" s="11"/>
      <c r="I28" s="12" t="s">
        <v>43</v>
      </c>
      <c r="J28" s="12"/>
      <c r="K28" s="13">
        <f>250000</f>
        <v>250000</v>
      </c>
      <c r="L28" s="13"/>
      <c r="M28" s="13">
        <f>34600.42</f>
        <v>34600.42</v>
      </c>
      <c r="N28" s="13"/>
      <c r="O28" s="13"/>
      <c r="P28" s="13"/>
      <c r="Q28" s="13"/>
      <c r="R28" s="4">
        <f>215399.58</f>
        <v>215399.58</v>
      </c>
      <c r="S28" s="4"/>
    </row>
    <row r="29" spans="1:19" s="1" customFormat="1" ht="13.5" customHeight="1">
      <c r="A29" s="10" t="s">
        <v>27</v>
      </c>
      <c r="B29" s="10"/>
      <c r="C29" s="10"/>
      <c r="D29" s="10"/>
      <c r="E29" s="10"/>
      <c r="F29" s="10"/>
      <c r="G29" s="11" t="s">
        <v>45</v>
      </c>
      <c r="H29" s="11"/>
      <c r="I29" s="12" t="s">
        <v>28</v>
      </c>
      <c r="J29" s="12"/>
      <c r="K29" s="13">
        <f>50000</f>
        <v>50000</v>
      </c>
      <c r="L29" s="13"/>
      <c r="M29" s="13">
        <f>18491.26</f>
        <v>18491.26</v>
      </c>
      <c r="N29" s="13"/>
      <c r="O29" s="13"/>
      <c r="P29" s="13"/>
      <c r="Q29" s="13"/>
      <c r="R29" s="4">
        <f>31508.74</f>
        <v>31508.74</v>
      </c>
      <c r="S29" s="4"/>
    </row>
    <row r="30" spans="1:19" s="1" customFormat="1" ht="13.5" customHeight="1">
      <c r="A30" s="10" t="s">
        <v>47</v>
      </c>
      <c r="B30" s="10"/>
      <c r="C30" s="10"/>
      <c r="D30" s="10"/>
      <c r="E30" s="10"/>
      <c r="F30" s="10"/>
      <c r="G30" s="11" t="s">
        <v>45</v>
      </c>
      <c r="H30" s="11"/>
      <c r="I30" s="12" t="s">
        <v>48</v>
      </c>
      <c r="J30" s="12"/>
      <c r="K30" s="13">
        <f>100000</f>
        <v>100000</v>
      </c>
      <c r="L30" s="13"/>
      <c r="M30" s="13">
        <f>85448.51</f>
        <v>85448.51</v>
      </c>
      <c r="N30" s="13"/>
      <c r="O30" s="13"/>
      <c r="P30" s="13"/>
      <c r="Q30" s="13"/>
      <c r="R30" s="4">
        <f>14551.49</f>
        <v>14551.49</v>
      </c>
      <c r="S30" s="4"/>
    </row>
    <row r="31" spans="1:19" s="1" customFormat="1" ht="13.5" customHeight="1">
      <c r="A31" s="10" t="s">
        <v>49</v>
      </c>
      <c r="B31" s="10"/>
      <c r="C31" s="10"/>
      <c r="D31" s="10"/>
      <c r="E31" s="10"/>
      <c r="F31" s="10"/>
      <c r="G31" s="11" t="s">
        <v>45</v>
      </c>
      <c r="H31" s="11"/>
      <c r="I31" s="12" t="s">
        <v>50</v>
      </c>
      <c r="J31" s="12"/>
      <c r="K31" s="13">
        <f>100000</f>
        <v>100000</v>
      </c>
      <c r="L31" s="13"/>
      <c r="M31" s="13">
        <f>78215.15</f>
        <v>78215.15</v>
      </c>
      <c r="N31" s="13"/>
      <c r="O31" s="13"/>
      <c r="P31" s="13"/>
      <c r="Q31" s="13"/>
      <c r="R31" s="4">
        <f>21784.85</f>
        <v>21784.85</v>
      </c>
      <c r="S31" s="4"/>
    </row>
    <row r="32" spans="1:19" s="1" customFormat="1" ht="13.5" customHeight="1">
      <c r="A32" s="10" t="s">
        <v>32</v>
      </c>
      <c r="B32" s="10"/>
      <c r="C32" s="10"/>
      <c r="D32" s="10"/>
      <c r="E32" s="10"/>
      <c r="F32" s="10"/>
      <c r="G32" s="11" t="s">
        <v>51</v>
      </c>
      <c r="H32" s="11"/>
      <c r="I32" s="12" t="s">
        <v>33</v>
      </c>
      <c r="J32" s="12"/>
      <c r="K32" s="13">
        <f>26000</f>
        <v>26000</v>
      </c>
      <c r="L32" s="13"/>
      <c r="M32" s="13">
        <f>21966</f>
        <v>21966</v>
      </c>
      <c r="N32" s="13"/>
      <c r="O32" s="13"/>
      <c r="P32" s="13"/>
      <c r="Q32" s="13"/>
      <c r="R32" s="4">
        <f>4034</f>
        <v>4034</v>
      </c>
      <c r="S32" s="4"/>
    </row>
    <row r="33" spans="1:19" s="1" customFormat="1" ht="13.5" customHeight="1">
      <c r="A33" s="10" t="s">
        <v>29</v>
      </c>
      <c r="B33" s="10"/>
      <c r="C33" s="10"/>
      <c r="D33" s="10"/>
      <c r="E33" s="10"/>
      <c r="F33" s="10"/>
      <c r="G33" s="11" t="s">
        <v>52</v>
      </c>
      <c r="H33" s="11"/>
      <c r="I33" s="12" t="s">
        <v>31</v>
      </c>
      <c r="J33" s="12"/>
      <c r="K33" s="13">
        <f>0</f>
        <v>0</v>
      </c>
      <c r="L33" s="13"/>
      <c r="M33" s="13">
        <f>0</f>
        <v>0</v>
      </c>
      <c r="N33" s="13"/>
      <c r="O33" s="13"/>
      <c r="P33" s="13"/>
      <c r="Q33" s="13"/>
      <c r="R33" s="15" t="s">
        <v>6</v>
      </c>
      <c r="S33" s="15"/>
    </row>
    <row r="34" spans="1:19" s="1" customFormat="1" ht="13.5" customHeight="1">
      <c r="A34" s="10" t="s">
        <v>32</v>
      </c>
      <c r="B34" s="10"/>
      <c r="C34" s="10"/>
      <c r="D34" s="10"/>
      <c r="E34" s="10"/>
      <c r="F34" s="10"/>
      <c r="G34" s="11" t="s">
        <v>52</v>
      </c>
      <c r="H34" s="11"/>
      <c r="I34" s="12" t="s">
        <v>33</v>
      </c>
      <c r="J34" s="12"/>
      <c r="K34" s="13">
        <f>0</f>
        <v>0</v>
      </c>
      <c r="L34" s="13"/>
      <c r="M34" s="14" t="s">
        <v>6</v>
      </c>
      <c r="N34" s="14"/>
      <c r="O34" s="14"/>
      <c r="P34" s="14"/>
      <c r="Q34" s="14"/>
      <c r="R34" s="15" t="s">
        <v>6</v>
      </c>
      <c r="S34" s="15"/>
    </row>
    <row r="35" spans="1:19" s="1" customFormat="1" ht="13.5" customHeight="1">
      <c r="A35" s="10" t="s">
        <v>53</v>
      </c>
      <c r="B35" s="10"/>
      <c r="C35" s="10"/>
      <c r="D35" s="10"/>
      <c r="E35" s="10"/>
      <c r="F35" s="10"/>
      <c r="G35" s="11" t="s">
        <v>54</v>
      </c>
      <c r="H35" s="11"/>
      <c r="I35" s="12" t="s">
        <v>55</v>
      </c>
      <c r="J35" s="12"/>
      <c r="K35" s="13">
        <f>74991.08</f>
        <v>74991.08</v>
      </c>
      <c r="L35" s="13"/>
      <c r="M35" s="14" t="s">
        <v>6</v>
      </c>
      <c r="N35" s="14"/>
      <c r="O35" s="14"/>
      <c r="P35" s="14"/>
      <c r="Q35" s="14"/>
      <c r="R35" s="4">
        <f>74991.08</f>
        <v>74991.08</v>
      </c>
      <c r="S35" s="4"/>
    </row>
    <row r="36" spans="1:19" s="1" customFormat="1" ht="13.5" customHeight="1">
      <c r="A36" s="10" t="s">
        <v>10</v>
      </c>
      <c r="B36" s="10"/>
      <c r="C36" s="10"/>
      <c r="D36" s="10"/>
      <c r="E36" s="10"/>
      <c r="F36" s="10"/>
      <c r="G36" s="11" t="s">
        <v>56</v>
      </c>
      <c r="H36" s="11"/>
      <c r="I36" s="12" t="s">
        <v>12</v>
      </c>
      <c r="J36" s="12"/>
      <c r="K36" s="13">
        <f>252000</f>
        <v>252000</v>
      </c>
      <c r="L36" s="13"/>
      <c r="M36" s="13">
        <f>28428.3</f>
        <v>28428.3</v>
      </c>
      <c r="N36" s="13"/>
      <c r="O36" s="13"/>
      <c r="P36" s="13"/>
      <c r="Q36" s="13"/>
      <c r="R36" s="4">
        <f>223571.7</f>
        <v>223571.7</v>
      </c>
      <c r="S36" s="4"/>
    </row>
    <row r="37" spans="1:19" s="1" customFormat="1" ht="13.5" customHeight="1">
      <c r="A37" s="10" t="s">
        <v>13</v>
      </c>
      <c r="B37" s="10"/>
      <c r="C37" s="10"/>
      <c r="D37" s="10"/>
      <c r="E37" s="10"/>
      <c r="F37" s="10"/>
      <c r="G37" s="11" t="s">
        <v>57</v>
      </c>
      <c r="H37" s="11"/>
      <c r="I37" s="12" t="s">
        <v>15</v>
      </c>
      <c r="J37" s="12"/>
      <c r="K37" s="13">
        <f>76200</f>
        <v>76200</v>
      </c>
      <c r="L37" s="13"/>
      <c r="M37" s="13">
        <f>12788.95</f>
        <v>12788.95</v>
      </c>
      <c r="N37" s="13"/>
      <c r="O37" s="13"/>
      <c r="P37" s="13"/>
      <c r="Q37" s="13"/>
      <c r="R37" s="4">
        <f>63411.05</f>
        <v>63411.05</v>
      </c>
      <c r="S37" s="4"/>
    </row>
    <row r="38" spans="1:19" s="1" customFormat="1" ht="13.5" customHeight="1">
      <c r="A38" s="10" t="s">
        <v>23</v>
      </c>
      <c r="B38" s="10"/>
      <c r="C38" s="10"/>
      <c r="D38" s="10"/>
      <c r="E38" s="10"/>
      <c r="F38" s="10"/>
      <c r="G38" s="11" t="s">
        <v>58</v>
      </c>
      <c r="H38" s="11"/>
      <c r="I38" s="12" t="s">
        <v>25</v>
      </c>
      <c r="J38" s="12"/>
      <c r="K38" s="13">
        <f>0</f>
        <v>0</v>
      </c>
      <c r="L38" s="13"/>
      <c r="M38" s="14" t="s">
        <v>6</v>
      </c>
      <c r="N38" s="14"/>
      <c r="O38" s="14"/>
      <c r="P38" s="14"/>
      <c r="Q38" s="14"/>
      <c r="R38" s="15" t="s">
        <v>6</v>
      </c>
      <c r="S38" s="15"/>
    </row>
    <row r="39" spans="1:19" s="1" customFormat="1" ht="13.5" customHeight="1">
      <c r="A39" s="10" t="s">
        <v>23</v>
      </c>
      <c r="B39" s="10"/>
      <c r="C39" s="10"/>
      <c r="D39" s="10"/>
      <c r="E39" s="10"/>
      <c r="F39" s="10"/>
      <c r="G39" s="11" t="s">
        <v>59</v>
      </c>
      <c r="H39" s="11"/>
      <c r="I39" s="12" t="s">
        <v>25</v>
      </c>
      <c r="J39" s="12"/>
      <c r="K39" s="13">
        <f>30600</f>
        <v>30600</v>
      </c>
      <c r="L39" s="13"/>
      <c r="M39" s="13">
        <f>3963.21</f>
        <v>3963.21</v>
      </c>
      <c r="N39" s="13"/>
      <c r="O39" s="13"/>
      <c r="P39" s="13"/>
      <c r="Q39" s="13"/>
      <c r="R39" s="4">
        <f>26636.79</f>
        <v>26636.79</v>
      </c>
      <c r="S39" s="4"/>
    </row>
    <row r="40" spans="1:19" s="1" customFormat="1" ht="13.5" customHeight="1">
      <c r="A40" s="10" t="s">
        <v>44</v>
      </c>
      <c r="B40" s="10"/>
      <c r="C40" s="10"/>
      <c r="D40" s="10"/>
      <c r="E40" s="10"/>
      <c r="F40" s="10"/>
      <c r="G40" s="11" t="s">
        <v>59</v>
      </c>
      <c r="H40" s="11"/>
      <c r="I40" s="12" t="s">
        <v>46</v>
      </c>
      <c r="J40" s="12"/>
      <c r="K40" s="13">
        <f>35000</f>
        <v>35000</v>
      </c>
      <c r="L40" s="13"/>
      <c r="M40" s="13">
        <f>14385.98</f>
        <v>14385.98</v>
      </c>
      <c r="N40" s="13"/>
      <c r="O40" s="13"/>
      <c r="P40" s="13"/>
      <c r="Q40" s="13"/>
      <c r="R40" s="4">
        <f>20614.02</f>
        <v>20614.02</v>
      </c>
      <c r="S40" s="4"/>
    </row>
    <row r="41" spans="1:19" s="1" customFormat="1" ht="13.5" customHeight="1">
      <c r="A41" s="10" t="s">
        <v>10</v>
      </c>
      <c r="B41" s="10"/>
      <c r="C41" s="10"/>
      <c r="D41" s="10"/>
      <c r="E41" s="10"/>
      <c r="F41" s="10"/>
      <c r="G41" s="11" t="s">
        <v>60</v>
      </c>
      <c r="H41" s="11"/>
      <c r="I41" s="12" t="s">
        <v>12</v>
      </c>
      <c r="J41" s="12"/>
      <c r="K41" s="13">
        <f>170000</f>
        <v>170000</v>
      </c>
      <c r="L41" s="13"/>
      <c r="M41" s="13">
        <f>40500</f>
        <v>40500</v>
      </c>
      <c r="N41" s="13"/>
      <c r="O41" s="13"/>
      <c r="P41" s="13"/>
      <c r="Q41" s="13"/>
      <c r="R41" s="4">
        <f>129500</f>
        <v>129500</v>
      </c>
      <c r="S41" s="4"/>
    </row>
    <row r="42" spans="1:19" s="1" customFormat="1" ht="13.5" customHeight="1">
      <c r="A42" s="10" t="s">
        <v>19</v>
      </c>
      <c r="B42" s="10"/>
      <c r="C42" s="10"/>
      <c r="D42" s="10"/>
      <c r="E42" s="10"/>
      <c r="F42" s="10"/>
      <c r="G42" s="11" t="s">
        <v>61</v>
      </c>
      <c r="H42" s="11"/>
      <c r="I42" s="12" t="s">
        <v>21</v>
      </c>
      <c r="J42" s="12"/>
      <c r="K42" s="13">
        <f>6000</f>
        <v>6000</v>
      </c>
      <c r="L42" s="13"/>
      <c r="M42" s="14" t="s">
        <v>6</v>
      </c>
      <c r="N42" s="14"/>
      <c r="O42" s="14"/>
      <c r="P42" s="14"/>
      <c r="Q42" s="14"/>
      <c r="R42" s="4">
        <f>6000</f>
        <v>6000</v>
      </c>
      <c r="S42" s="4"/>
    </row>
    <row r="43" spans="1:19" s="1" customFormat="1" ht="13.5" customHeight="1">
      <c r="A43" s="10" t="s">
        <v>13</v>
      </c>
      <c r="B43" s="10"/>
      <c r="C43" s="10"/>
      <c r="D43" s="10"/>
      <c r="E43" s="10"/>
      <c r="F43" s="10"/>
      <c r="G43" s="11" t="s">
        <v>62</v>
      </c>
      <c r="H43" s="11"/>
      <c r="I43" s="12" t="s">
        <v>15</v>
      </c>
      <c r="J43" s="12"/>
      <c r="K43" s="13">
        <f>54000</f>
        <v>54000</v>
      </c>
      <c r="L43" s="13"/>
      <c r="M43" s="13">
        <f>12230.99</f>
        <v>12230.99</v>
      </c>
      <c r="N43" s="13"/>
      <c r="O43" s="13"/>
      <c r="P43" s="13"/>
      <c r="Q43" s="13"/>
      <c r="R43" s="4">
        <f>41769.01</f>
        <v>41769.01</v>
      </c>
      <c r="S43" s="4"/>
    </row>
    <row r="44" spans="1:19" s="1" customFormat="1" ht="13.5" customHeight="1">
      <c r="A44" s="10" t="s">
        <v>27</v>
      </c>
      <c r="B44" s="10"/>
      <c r="C44" s="10"/>
      <c r="D44" s="10"/>
      <c r="E44" s="10"/>
      <c r="F44" s="10"/>
      <c r="G44" s="11" t="s">
        <v>63</v>
      </c>
      <c r="H44" s="11"/>
      <c r="I44" s="12" t="s">
        <v>28</v>
      </c>
      <c r="J44" s="12"/>
      <c r="K44" s="13">
        <f>0</f>
        <v>0</v>
      </c>
      <c r="L44" s="13"/>
      <c r="M44" s="14" t="s">
        <v>6</v>
      </c>
      <c r="N44" s="14"/>
      <c r="O44" s="14"/>
      <c r="P44" s="14"/>
      <c r="Q44" s="14"/>
      <c r="R44" s="15" t="s">
        <v>6</v>
      </c>
      <c r="S44" s="15"/>
    </row>
    <row r="45" spans="1:19" s="1" customFormat="1" ht="13.5" customHeight="1">
      <c r="A45" s="10" t="s">
        <v>27</v>
      </c>
      <c r="B45" s="10"/>
      <c r="C45" s="10"/>
      <c r="D45" s="10"/>
      <c r="E45" s="10"/>
      <c r="F45" s="10"/>
      <c r="G45" s="11" t="s">
        <v>64</v>
      </c>
      <c r="H45" s="11"/>
      <c r="I45" s="12" t="s">
        <v>28</v>
      </c>
      <c r="J45" s="12"/>
      <c r="K45" s="13">
        <f>76000</f>
        <v>76000</v>
      </c>
      <c r="L45" s="13"/>
      <c r="M45" s="14" t="s">
        <v>6</v>
      </c>
      <c r="N45" s="14"/>
      <c r="O45" s="14"/>
      <c r="P45" s="14"/>
      <c r="Q45" s="14"/>
      <c r="R45" s="4">
        <f>76000</f>
        <v>76000</v>
      </c>
      <c r="S45" s="4"/>
    </row>
    <row r="46" spans="1:19" s="1" customFormat="1" ht="13.5" customHeight="1">
      <c r="A46" s="10" t="s">
        <v>27</v>
      </c>
      <c r="B46" s="10"/>
      <c r="C46" s="10"/>
      <c r="D46" s="10"/>
      <c r="E46" s="10"/>
      <c r="F46" s="10"/>
      <c r="G46" s="11" t="s">
        <v>65</v>
      </c>
      <c r="H46" s="11"/>
      <c r="I46" s="12" t="s">
        <v>28</v>
      </c>
      <c r="J46" s="12"/>
      <c r="K46" s="13">
        <f>121500</f>
        <v>121500</v>
      </c>
      <c r="L46" s="13"/>
      <c r="M46" s="14" t="s">
        <v>6</v>
      </c>
      <c r="N46" s="14"/>
      <c r="O46" s="14"/>
      <c r="P46" s="14"/>
      <c r="Q46" s="14"/>
      <c r="R46" s="4">
        <f>121500</f>
        <v>121500</v>
      </c>
      <c r="S46" s="4"/>
    </row>
    <row r="47" spans="1:19" s="1" customFormat="1" ht="13.5" customHeight="1">
      <c r="A47" s="10" t="s">
        <v>49</v>
      </c>
      <c r="B47" s="10"/>
      <c r="C47" s="10"/>
      <c r="D47" s="10"/>
      <c r="E47" s="10"/>
      <c r="F47" s="10"/>
      <c r="G47" s="11" t="s">
        <v>66</v>
      </c>
      <c r="H47" s="11"/>
      <c r="I47" s="12" t="s">
        <v>50</v>
      </c>
      <c r="J47" s="12"/>
      <c r="K47" s="13">
        <f>5460</f>
        <v>5460</v>
      </c>
      <c r="L47" s="13"/>
      <c r="M47" s="13">
        <f>5460</f>
        <v>5460</v>
      </c>
      <c r="N47" s="13"/>
      <c r="O47" s="13"/>
      <c r="P47" s="13"/>
      <c r="Q47" s="13"/>
      <c r="R47" s="4">
        <f>0</f>
        <v>0</v>
      </c>
      <c r="S47" s="4"/>
    </row>
    <row r="48" spans="1:19" s="1" customFormat="1" ht="13.5" customHeight="1">
      <c r="A48" s="10" t="s">
        <v>41</v>
      </c>
      <c r="B48" s="10"/>
      <c r="C48" s="10"/>
      <c r="D48" s="10"/>
      <c r="E48" s="10"/>
      <c r="F48" s="10"/>
      <c r="G48" s="11" t="s">
        <v>67</v>
      </c>
      <c r="H48" s="11"/>
      <c r="I48" s="12" t="s">
        <v>43</v>
      </c>
      <c r="J48" s="12"/>
      <c r="K48" s="13">
        <f>94540</f>
        <v>94540</v>
      </c>
      <c r="L48" s="13"/>
      <c r="M48" s="13">
        <f>16447.26</f>
        <v>16447.26</v>
      </c>
      <c r="N48" s="13"/>
      <c r="O48" s="13"/>
      <c r="P48" s="13"/>
      <c r="Q48" s="13"/>
      <c r="R48" s="4">
        <f>78092.74</f>
        <v>78092.74</v>
      </c>
      <c r="S48" s="4"/>
    </row>
    <row r="49" spans="1:19" s="1" customFormat="1" ht="13.5" customHeight="1">
      <c r="A49" s="10" t="s">
        <v>27</v>
      </c>
      <c r="B49" s="10"/>
      <c r="C49" s="10"/>
      <c r="D49" s="10"/>
      <c r="E49" s="10"/>
      <c r="F49" s="10"/>
      <c r="G49" s="11" t="s">
        <v>67</v>
      </c>
      <c r="H49" s="11"/>
      <c r="I49" s="12" t="s">
        <v>28</v>
      </c>
      <c r="J49" s="12"/>
      <c r="K49" s="13">
        <f>469000</f>
        <v>469000</v>
      </c>
      <c r="L49" s="13"/>
      <c r="M49" s="14" t="s">
        <v>6</v>
      </c>
      <c r="N49" s="14"/>
      <c r="O49" s="14"/>
      <c r="P49" s="14"/>
      <c r="Q49" s="14"/>
      <c r="R49" s="4">
        <f>469000</f>
        <v>469000</v>
      </c>
      <c r="S49" s="4"/>
    </row>
    <row r="50" spans="1:19" s="1" customFormat="1" ht="13.5" customHeight="1">
      <c r="A50" s="10" t="s">
        <v>47</v>
      </c>
      <c r="B50" s="10"/>
      <c r="C50" s="10"/>
      <c r="D50" s="10"/>
      <c r="E50" s="10"/>
      <c r="F50" s="10"/>
      <c r="G50" s="11" t="s">
        <v>68</v>
      </c>
      <c r="H50" s="11"/>
      <c r="I50" s="12" t="s">
        <v>48</v>
      </c>
      <c r="J50" s="12"/>
      <c r="K50" s="13">
        <f>53100</f>
        <v>53100</v>
      </c>
      <c r="L50" s="13"/>
      <c r="M50" s="14" t="s">
        <v>6</v>
      </c>
      <c r="N50" s="14"/>
      <c r="O50" s="14"/>
      <c r="P50" s="14"/>
      <c r="Q50" s="14"/>
      <c r="R50" s="4">
        <f>53100</f>
        <v>53100</v>
      </c>
      <c r="S50" s="4"/>
    </row>
    <row r="51" spans="1:19" s="1" customFormat="1" ht="13.5" customHeight="1">
      <c r="A51" s="10" t="s">
        <v>47</v>
      </c>
      <c r="B51" s="10"/>
      <c r="C51" s="10"/>
      <c r="D51" s="10"/>
      <c r="E51" s="10"/>
      <c r="F51" s="10"/>
      <c r="G51" s="11" t="s">
        <v>69</v>
      </c>
      <c r="H51" s="11"/>
      <c r="I51" s="12" t="s">
        <v>48</v>
      </c>
      <c r="J51" s="12"/>
      <c r="K51" s="13">
        <f>22700</f>
        <v>22700</v>
      </c>
      <c r="L51" s="13"/>
      <c r="M51" s="14" t="s">
        <v>6</v>
      </c>
      <c r="N51" s="14"/>
      <c r="O51" s="14"/>
      <c r="P51" s="14"/>
      <c r="Q51" s="14"/>
      <c r="R51" s="4">
        <f>22700</f>
        <v>22700</v>
      </c>
      <c r="S51" s="4"/>
    </row>
    <row r="52" spans="1:19" s="1" customFormat="1" ht="13.5" customHeight="1">
      <c r="A52" s="10" t="s">
        <v>10</v>
      </c>
      <c r="B52" s="10"/>
      <c r="C52" s="10"/>
      <c r="D52" s="10"/>
      <c r="E52" s="10"/>
      <c r="F52" s="10"/>
      <c r="G52" s="11" t="s">
        <v>70</v>
      </c>
      <c r="H52" s="11"/>
      <c r="I52" s="12" t="s">
        <v>12</v>
      </c>
      <c r="J52" s="12"/>
      <c r="K52" s="13">
        <f>70800</f>
        <v>70800</v>
      </c>
      <c r="L52" s="13"/>
      <c r="M52" s="14" t="s">
        <v>6</v>
      </c>
      <c r="N52" s="14"/>
      <c r="O52" s="14"/>
      <c r="P52" s="14"/>
      <c r="Q52" s="14"/>
      <c r="R52" s="4">
        <f>70800</f>
        <v>70800</v>
      </c>
      <c r="S52" s="4"/>
    </row>
    <row r="53" spans="1:19" s="1" customFormat="1" ht="13.5" customHeight="1">
      <c r="A53" s="10" t="s">
        <v>13</v>
      </c>
      <c r="B53" s="10"/>
      <c r="C53" s="10"/>
      <c r="D53" s="10"/>
      <c r="E53" s="10"/>
      <c r="F53" s="10"/>
      <c r="G53" s="11" t="s">
        <v>71</v>
      </c>
      <c r="H53" s="11"/>
      <c r="I53" s="12" t="s">
        <v>15</v>
      </c>
      <c r="J53" s="12"/>
      <c r="K53" s="13">
        <f>21439.49</f>
        <v>21439.49</v>
      </c>
      <c r="L53" s="13"/>
      <c r="M53" s="14" t="s">
        <v>6</v>
      </c>
      <c r="N53" s="14"/>
      <c r="O53" s="14"/>
      <c r="P53" s="14"/>
      <c r="Q53" s="14"/>
      <c r="R53" s="4">
        <f>21439.49</f>
        <v>21439.49</v>
      </c>
      <c r="S53" s="4"/>
    </row>
    <row r="54" spans="1:19" s="1" customFormat="1" ht="13.5" customHeight="1">
      <c r="A54" s="10" t="s">
        <v>10</v>
      </c>
      <c r="B54" s="10"/>
      <c r="C54" s="10"/>
      <c r="D54" s="10"/>
      <c r="E54" s="10"/>
      <c r="F54" s="10"/>
      <c r="G54" s="11" t="s">
        <v>72</v>
      </c>
      <c r="H54" s="11"/>
      <c r="I54" s="12" t="s">
        <v>12</v>
      </c>
      <c r="J54" s="12"/>
      <c r="K54" s="13">
        <f>370000</f>
        <v>370000</v>
      </c>
      <c r="L54" s="13"/>
      <c r="M54" s="13">
        <f>211470.83</f>
        <v>211470.83</v>
      </c>
      <c r="N54" s="13"/>
      <c r="O54" s="13"/>
      <c r="P54" s="13"/>
      <c r="Q54" s="13"/>
      <c r="R54" s="4">
        <f>158529.17</f>
        <v>158529.17</v>
      </c>
      <c r="S54" s="4"/>
    </row>
    <row r="55" spans="1:19" s="1" customFormat="1" ht="13.5" customHeight="1">
      <c r="A55" s="10" t="s">
        <v>13</v>
      </c>
      <c r="B55" s="10"/>
      <c r="C55" s="10"/>
      <c r="D55" s="10"/>
      <c r="E55" s="10"/>
      <c r="F55" s="10"/>
      <c r="G55" s="11" t="s">
        <v>73</v>
      </c>
      <c r="H55" s="11"/>
      <c r="I55" s="12" t="s">
        <v>15</v>
      </c>
      <c r="J55" s="12"/>
      <c r="K55" s="13">
        <f>111329</f>
        <v>111329</v>
      </c>
      <c r="L55" s="13"/>
      <c r="M55" s="13">
        <f>52727.94</f>
        <v>52727.94</v>
      </c>
      <c r="N55" s="13"/>
      <c r="O55" s="13"/>
      <c r="P55" s="13"/>
      <c r="Q55" s="13"/>
      <c r="R55" s="4">
        <f>58601.06</f>
        <v>58601.06</v>
      </c>
      <c r="S55" s="4"/>
    </row>
    <row r="56" spans="1:19" s="1" customFormat="1" ht="13.5" customHeight="1">
      <c r="A56" s="10" t="s">
        <v>74</v>
      </c>
      <c r="B56" s="10"/>
      <c r="C56" s="10"/>
      <c r="D56" s="10"/>
      <c r="E56" s="10"/>
      <c r="F56" s="10"/>
      <c r="G56" s="11" t="s">
        <v>75</v>
      </c>
      <c r="H56" s="11"/>
      <c r="I56" s="12" t="s">
        <v>76</v>
      </c>
      <c r="J56" s="12"/>
      <c r="K56" s="13">
        <f>4121361</f>
        <v>4121361</v>
      </c>
      <c r="L56" s="13"/>
      <c r="M56" s="13">
        <f>666192.6</f>
        <v>666192.6</v>
      </c>
      <c r="N56" s="13"/>
      <c r="O56" s="13"/>
      <c r="P56" s="13"/>
      <c r="Q56" s="13"/>
      <c r="R56" s="4">
        <f>3455168.4</f>
        <v>3455168.4</v>
      </c>
      <c r="S56" s="4"/>
    </row>
    <row r="57" spans="1:19" s="1" customFormat="1" ht="13.5" customHeight="1">
      <c r="A57" s="10" t="s">
        <v>41</v>
      </c>
      <c r="B57" s="10"/>
      <c r="C57" s="10"/>
      <c r="D57" s="10"/>
      <c r="E57" s="10"/>
      <c r="F57" s="10"/>
      <c r="G57" s="11" t="s">
        <v>77</v>
      </c>
      <c r="H57" s="11"/>
      <c r="I57" s="12" t="s">
        <v>43</v>
      </c>
      <c r="J57" s="12"/>
      <c r="K57" s="13">
        <f>1585700</f>
        <v>1585700</v>
      </c>
      <c r="L57" s="13"/>
      <c r="M57" s="14" t="s">
        <v>6</v>
      </c>
      <c r="N57" s="14"/>
      <c r="O57" s="14"/>
      <c r="P57" s="14"/>
      <c r="Q57" s="14"/>
      <c r="R57" s="4">
        <f>1585700</f>
        <v>1585700</v>
      </c>
      <c r="S57" s="4"/>
    </row>
    <row r="58" spans="1:19" s="1" customFormat="1" ht="13.5" customHeight="1">
      <c r="A58" s="10" t="s">
        <v>41</v>
      </c>
      <c r="B58" s="10"/>
      <c r="C58" s="10"/>
      <c r="D58" s="10"/>
      <c r="E58" s="10"/>
      <c r="F58" s="10"/>
      <c r="G58" s="11" t="s">
        <v>78</v>
      </c>
      <c r="H58" s="11"/>
      <c r="I58" s="12" t="s">
        <v>43</v>
      </c>
      <c r="J58" s="12"/>
      <c r="K58" s="13">
        <f>83400</f>
        <v>83400</v>
      </c>
      <c r="L58" s="13"/>
      <c r="M58" s="14" t="s">
        <v>6</v>
      </c>
      <c r="N58" s="14"/>
      <c r="O58" s="14"/>
      <c r="P58" s="14"/>
      <c r="Q58" s="14"/>
      <c r="R58" s="4">
        <f>83400</f>
        <v>83400</v>
      </c>
      <c r="S58" s="4"/>
    </row>
    <row r="59" spans="1:19" s="1" customFormat="1" ht="13.5" customHeight="1">
      <c r="A59" s="10" t="s">
        <v>41</v>
      </c>
      <c r="B59" s="10"/>
      <c r="C59" s="10"/>
      <c r="D59" s="10"/>
      <c r="E59" s="10"/>
      <c r="F59" s="10"/>
      <c r="G59" s="11" t="s">
        <v>79</v>
      </c>
      <c r="H59" s="11"/>
      <c r="I59" s="12" t="s">
        <v>43</v>
      </c>
      <c r="J59" s="12"/>
      <c r="K59" s="13">
        <f>642200</f>
        <v>642200</v>
      </c>
      <c r="L59" s="13"/>
      <c r="M59" s="14" t="s">
        <v>6</v>
      </c>
      <c r="N59" s="14"/>
      <c r="O59" s="14"/>
      <c r="P59" s="14"/>
      <c r="Q59" s="14"/>
      <c r="R59" s="4">
        <f>642200</f>
        <v>642200</v>
      </c>
      <c r="S59" s="4"/>
    </row>
    <row r="60" spans="1:19" s="1" customFormat="1" ht="13.5" customHeight="1">
      <c r="A60" s="10" t="s">
        <v>41</v>
      </c>
      <c r="B60" s="10"/>
      <c r="C60" s="10"/>
      <c r="D60" s="10"/>
      <c r="E60" s="10"/>
      <c r="F60" s="10"/>
      <c r="G60" s="11" t="s">
        <v>80</v>
      </c>
      <c r="H60" s="11"/>
      <c r="I60" s="12" t="s">
        <v>43</v>
      </c>
      <c r="J60" s="12"/>
      <c r="K60" s="13">
        <f>4500000</f>
        <v>4500000</v>
      </c>
      <c r="L60" s="13"/>
      <c r="M60" s="13">
        <f>750000</f>
        <v>750000</v>
      </c>
      <c r="N60" s="13"/>
      <c r="O60" s="13"/>
      <c r="P60" s="13"/>
      <c r="Q60" s="13"/>
      <c r="R60" s="4">
        <f>3750000</f>
        <v>3750000</v>
      </c>
      <c r="S60" s="4"/>
    </row>
    <row r="61" spans="1:19" s="1" customFormat="1" ht="13.5" customHeight="1">
      <c r="A61" s="10" t="s">
        <v>23</v>
      </c>
      <c r="B61" s="10"/>
      <c r="C61" s="10"/>
      <c r="D61" s="10"/>
      <c r="E61" s="10"/>
      <c r="F61" s="10"/>
      <c r="G61" s="11" t="s">
        <v>81</v>
      </c>
      <c r="H61" s="11"/>
      <c r="I61" s="12" t="s">
        <v>25</v>
      </c>
      <c r="J61" s="12"/>
      <c r="K61" s="13">
        <f>0</f>
        <v>0</v>
      </c>
      <c r="L61" s="13"/>
      <c r="M61" s="14" t="s">
        <v>6</v>
      </c>
      <c r="N61" s="14"/>
      <c r="O61" s="14"/>
      <c r="P61" s="14"/>
      <c r="Q61" s="14"/>
      <c r="R61" s="15" t="s">
        <v>6</v>
      </c>
      <c r="S61" s="15"/>
    </row>
    <row r="62" spans="1:19" s="1" customFormat="1" ht="13.5" customHeight="1">
      <c r="A62" s="10" t="s">
        <v>27</v>
      </c>
      <c r="B62" s="10"/>
      <c r="C62" s="10"/>
      <c r="D62" s="10"/>
      <c r="E62" s="10"/>
      <c r="F62" s="10"/>
      <c r="G62" s="11" t="s">
        <v>81</v>
      </c>
      <c r="H62" s="11"/>
      <c r="I62" s="12" t="s">
        <v>28</v>
      </c>
      <c r="J62" s="12"/>
      <c r="K62" s="13">
        <f>0</f>
        <v>0</v>
      </c>
      <c r="L62" s="13"/>
      <c r="M62" s="14" t="s">
        <v>6</v>
      </c>
      <c r="N62" s="14"/>
      <c r="O62" s="14"/>
      <c r="P62" s="14"/>
      <c r="Q62" s="14"/>
      <c r="R62" s="15" t="s">
        <v>6</v>
      </c>
      <c r="S62" s="15"/>
    </row>
    <row r="63" spans="1:19" s="1" customFormat="1" ht="13.5" customHeight="1">
      <c r="A63" s="10" t="s">
        <v>23</v>
      </c>
      <c r="B63" s="10"/>
      <c r="C63" s="10"/>
      <c r="D63" s="10"/>
      <c r="E63" s="10"/>
      <c r="F63" s="10"/>
      <c r="G63" s="11" t="s">
        <v>82</v>
      </c>
      <c r="H63" s="11"/>
      <c r="I63" s="12" t="s">
        <v>25</v>
      </c>
      <c r="J63" s="12"/>
      <c r="K63" s="13">
        <f>260000</f>
        <v>260000</v>
      </c>
      <c r="L63" s="13"/>
      <c r="M63" s="13">
        <f>47975.41</f>
        <v>47975.41</v>
      </c>
      <c r="N63" s="13"/>
      <c r="O63" s="13"/>
      <c r="P63" s="13"/>
      <c r="Q63" s="13"/>
      <c r="R63" s="4">
        <f>212024.59</f>
        <v>212024.59</v>
      </c>
      <c r="S63" s="4"/>
    </row>
    <row r="64" spans="1:19" s="1" customFormat="1" ht="13.5" customHeight="1">
      <c r="A64" s="10" t="s">
        <v>27</v>
      </c>
      <c r="B64" s="10"/>
      <c r="C64" s="10"/>
      <c r="D64" s="10"/>
      <c r="E64" s="10"/>
      <c r="F64" s="10"/>
      <c r="G64" s="11" t="s">
        <v>82</v>
      </c>
      <c r="H64" s="11"/>
      <c r="I64" s="12" t="s">
        <v>28</v>
      </c>
      <c r="J64" s="12"/>
      <c r="K64" s="13">
        <f>561000</f>
        <v>561000</v>
      </c>
      <c r="L64" s="13"/>
      <c r="M64" s="13">
        <f>81798.29</f>
        <v>81798.29</v>
      </c>
      <c r="N64" s="13"/>
      <c r="O64" s="13"/>
      <c r="P64" s="13"/>
      <c r="Q64" s="13"/>
      <c r="R64" s="4">
        <f>479201.71</f>
        <v>479201.71</v>
      </c>
      <c r="S64" s="4"/>
    </row>
    <row r="65" spans="1:19" s="1" customFormat="1" ht="13.5" customHeight="1">
      <c r="A65" s="10" t="s">
        <v>27</v>
      </c>
      <c r="B65" s="10"/>
      <c r="C65" s="10"/>
      <c r="D65" s="10"/>
      <c r="E65" s="10"/>
      <c r="F65" s="10"/>
      <c r="G65" s="11" t="s">
        <v>83</v>
      </c>
      <c r="H65" s="11"/>
      <c r="I65" s="12" t="s">
        <v>28</v>
      </c>
      <c r="J65" s="12"/>
      <c r="K65" s="13">
        <f>383000</f>
        <v>383000</v>
      </c>
      <c r="L65" s="13"/>
      <c r="M65" s="14" t="s">
        <v>6</v>
      </c>
      <c r="N65" s="14"/>
      <c r="O65" s="14"/>
      <c r="P65" s="14"/>
      <c r="Q65" s="14"/>
      <c r="R65" s="4">
        <f>383000</f>
        <v>383000</v>
      </c>
      <c r="S65" s="4"/>
    </row>
    <row r="66" spans="1:19" s="1" customFormat="1" ht="13.5" customHeight="1">
      <c r="A66" s="10" t="s">
        <v>41</v>
      </c>
      <c r="B66" s="10"/>
      <c r="C66" s="10"/>
      <c r="D66" s="10"/>
      <c r="E66" s="10"/>
      <c r="F66" s="10"/>
      <c r="G66" s="11" t="s">
        <v>84</v>
      </c>
      <c r="H66" s="11"/>
      <c r="I66" s="12" t="s">
        <v>43</v>
      </c>
      <c r="J66" s="12"/>
      <c r="K66" s="13">
        <f>3563000</f>
        <v>3563000</v>
      </c>
      <c r="L66" s="13"/>
      <c r="M66" s="13">
        <f>111268.7</f>
        <v>111268.7</v>
      </c>
      <c r="N66" s="13"/>
      <c r="O66" s="13"/>
      <c r="P66" s="13"/>
      <c r="Q66" s="13"/>
      <c r="R66" s="4">
        <f>3451731.3</f>
        <v>3451731.3</v>
      </c>
      <c r="S66" s="4"/>
    </row>
    <row r="67" spans="1:19" s="1" customFormat="1" ht="24" customHeight="1">
      <c r="A67" s="10" t="s">
        <v>85</v>
      </c>
      <c r="B67" s="10"/>
      <c r="C67" s="10"/>
      <c r="D67" s="10"/>
      <c r="E67" s="10"/>
      <c r="F67" s="10"/>
      <c r="G67" s="11" t="s">
        <v>86</v>
      </c>
      <c r="H67" s="11"/>
      <c r="I67" s="12" t="s">
        <v>87</v>
      </c>
      <c r="J67" s="12"/>
      <c r="K67" s="13">
        <f>400000</f>
        <v>400000</v>
      </c>
      <c r="L67" s="13"/>
      <c r="M67" s="13">
        <f>-36566.14</f>
        <v>-36566.14</v>
      </c>
      <c r="N67" s="13"/>
      <c r="O67" s="13"/>
      <c r="P67" s="13"/>
      <c r="Q67" s="13"/>
      <c r="R67" s="4">
        <f>436566.14</f>
        <v>436566.14</v>
      </c>
      <c r="S67" s="4"/>
    </row>
    <row r="68" spans="1:19" s="1" customFormat="1" ht="13.5" customHeight="1">
      <c r="A68" s="10" t="s">
        <v>47</v>
      </c>
      <c r="B68" s="10"/>
      <c r="C68" s="10"/>
      <c r="D68" s="10"/>
      <c r="E68" s="10"/>
      <c r="F68" s="10"/>
      <c r="G68" s="11" t="s">
        <v>88</v>
      </c>
      <c r="H68" s="11"/>
      <c r="I68" s="12" t="s">
        <v>48</v>
      </c>
      <c r="J68" s="12"/>
      <c r="K68" s="13">
        <f>9240600</f>
        <v>9240600</v>
      </c>
      <c r="L68" s="13"/>
      <c r="M68" s="14" t="s">
        <v>6</v>
      </c>
      <c r="N68" s="14"/>
      <c r="O68" s="14"/>
      <c r="P68" s="14"/>
      <c r="Q68" s="14"/>
      <c r="R68" s="4">
        <f>9240600</f>
        <v>9240600</v>
      </c>
      <c r="S68" s="4"/>
    </row>
    <row r="69" spans="1:19" s="1" customFormat="1" ht="13.5" customHeight="1">
      <c r="A69" s="10" t="s">
        <v>27</v>
      </c>
      <c r="B69" s="10"/>
      <c r="C69" s="10"/>
      <c r="D69" s="10"/>
      <c r="E69" s="10"/>
      <c r="F69" s="10"/>
      <c r="G69" s="11" t="s">
        <v>89</v>
      </c>
      <c r="H69" s="11"/>
      <c r="I69" s="12" t="s">
        <v>28</v>
      </c>
      <c r="J69" s="12"/>
      <c r="K69" s="13">
        <f>3434333.57</f>
        <v>3434333.57</v>
      </c>
      <c r="L69" s="13"/>
      <c r="M69" s="14" t="s">
        <v>6</v>
      </c>
      <c r="N69" s="14"/>
      <c r="O69" s="14"/>
      <c r="P69" s="14"/>
      <c r="Q69" s="14"/>
      <c r="R69" s="4">
        <f>3434333.57</f>
        <v>3434333.57</v>
      </c>
      <c r="S69" s="4"/>
    </row>
    <row r="70" spans="1:19" s="1" customFormat="1" ht="13.5" customHeight="1">
      <c r="A70" s="10" t="s">
        <v>44</v>
      </c>
      <c r="B70" s="10"/>
      <c r="C70" s="10"/>
      <c r="D70" s="10"/>
      <c r="E70" s="10"/>
      <c r="F70" s="10"/>
      <c r="G70" s="11" t="s">
        <v>90</v>
      </c>
      <c r="H70" s="11"/>
      <c r="I70" s="12" t="s">
        <v>46</v>
      </c>
      <c r="J70" s="12"/>
      <c r="K70" s="13">
        <f>5415300</f>
        <v>5415300</v>
      </c>
      <c r="L70" s="13"/>
      <c r="M70" s="13">
        <f>1340395.07</f>
        <v>1340395.07</v>
      </c>
      <c r="N70" s="13"/>
      <c r="O70" s="13"/>
      <c r="P70" s="13"/>
      <c r="Q70" s="13"/>
      <c r="R70" s="4">
        <f>4074904.93</f>
        <v>4074904.93</v>
      </c>
      <c r="S70" s="4"/>
    </row>
    <row r="71" spans="1:19" s="1" customFormat="1" ht="13.5" customHeight="1">
      <c r="A71" s="10" t="s">
        <v>41</v>
      </c>
      <c r="B71" s="10"/>
      <c r="C71" s="10"/>
      <c r="D71" s="10"/>
      <c r="E71" s="10"/>
      <c r="F71" s="10"/>
      <c r="G71" s="11" t="s">
        <v>90</v>
      </c>
      <c r="H71" s="11"/>
      <c r="I71" s="12" t="s">
        <v>43</v>
      </c>
      <c r="J71" s="12"/>
      <c r="K71" s="13">
        <f>2000000</f>
        <v>2000000</v>
      </c>
      <c r="L71" s="13"/>
      <c r="M71" s="13">
        <f>621513.13</f>
        <v>621513.13</v>
      </c>
      <c r="N71" s="13"/>
      <c r="O71" s="13"/>
      <c r="P71" s="13"/>
      <c r="Q71" s="13"/>
      <c r="R71" s="4">
        <f>1378486.87</f>
        <v>1378486.87</v>
      </c>
      <c r="S71" s="4"/>
    </row>
    <row r="72" spans="1:19" s="1" customFormat="1" ht="13.5" customHeight="1">
      <c r="A72" s="10" t="s">
        <v>27</v>
      </c>
      <c r="B72" s="10"/>
      <c r="C72" s="10"/>
      <c r="D72" s="10"/>
      <c r="E72" s="10"/>
      <c r="F72" s="10"/>
      <c r="G72" s="11" t="s">
        <v>90</v>
      </c>
      <c r="H72" s="11"/>
      <c r="I72" s="12" t="s">
        <v>28</v>
      </c>
      <c r="J72" s="12"/>
      <c r="K72" s="13">
        <f>5913356.39</f>
        <v>5913356.39</v>
      </c>
      <c r="L72" s="13"/>
      <c r="M72" s="13">
        <f>95000</f>
        <v>95000</v>
      </c>
      <c r="N72" s="13"/>
      <c r="O72" s="13"/>
      <c r="P72" s="13"/>
      <c r="Q72" s="13"/>
      <c r="R72" s="4">
        <f>5818356.39</f>
        <v>5818356.39</v>
      </c>
      <c r="S72" s="4"/>
    </row>
    <row r="73" spans="1:19" s="1" customFormat="1" ht="13.5" customHeight="1">
      <c r="A73" s="10" t="s">
        <v>47</v>
      </c>
      <c r="B73" s="10"/>
      <c r="C73" s="10"/>
      <c r="D73" s="10"/>
      <c r="E73" s="10"/>
      <c r="F73" s="10"/>
      <c r="G73" s="11" t="s">
        <v>90</v>
      </c>
      <c r="H73" s="11"/>
      <c r="I73" s="12" t="s">
        <v>48</v>
      </c>
      <c r="J73" s="12"/>
      <c r="K73" s="13">
        <f>2000000</f>
        <v>2000000</v>
      </c>
      <c r="L73" s="13"/>
      <c r="M73" s="14" t="s">
        <v>6</v>
      </c>
      <c r="N73" s="14"/>
      <c r="O73" s="14"/>
      <c r="P73" s="14"/>
      <c r="Q73" s="14"/>
      <c r="R73" s="4">
        <f>2000000</f>
        <v>2000000</v>
      </c>
      <c r="S73" s="4"/>
    </row>
    <row r="74" spans="1:19" s="1" customFormat="1" ht="13.5" customHeight="1">
      <c r="A74" s="10" t="s">
        <v>23</v>
      </c>
      <c r="B74" s="10"/>
      <c r="C74" s="10"/>
      <c r="D74" s="10"/>
      <c r="E74" s="10"/>
      <c r="F74" s="10"/>
      <c r="G74" s="11" t="s">
        <v>91</v>
      </c>
      <c r="H74" s="11"/>
      <c r="I74" s="12" t="s">
        <v>25</v>
      </c>
      <c r="J74" s="12"/>
      <c r="K74" s="13">
        <f>0</f>
        <v>0</v>
      </c>
      <c r="L74" s="13"/>
      <c r="M74" s="14" t="s">
        <v>6</v>
      </c>
      <c r="N74" s="14"/>
      <c r="O74" s="14"/>
      <c r="P74" s="14"/>
      <c r="Q74" s="14"/>
      <c r="R74" s="15" t="s">
        <v>6</v>
      </c>
      <c r="S74" s="15"/>
    </row>
    <row r="75" spans="1:19" s="1" customFormat="1" ht="13.5" customHeight="1">
      <c r="A75" s="10" t="s">
        <v>23</v>
      </c>
      <c r="B75" s="10"/>
      <c r="C75" s="10"/>
      <c r="D75" s="10"/>
      <c r="E75" s="10"/>
      <c r="F75" s="10"/>
      <c r="G75" s="11" t="s">
        <v>92</v>
      </c>
      <c r="H75" s="11"/>
      <c r="I75" s="12" t="s">
        <v>25</v>
      </c>
      <c r="J75" s="12"/>
      <c r="K75" s="13">
        <f>16000</f>
        <v>16000</v>
      </c>
      <c r="L75" s="13"/>
      <c r="M75" s="14" t="s">
        <v>6</v>
      </c>
      <c r="N75" s="14"/>
      <c r="O75" s="14"/>
      <c r="P75" s="14"/>
      <c r="Q75" s="14"/>
      <c r="R75" s="4">
        <f>16000</f>
        <v>16000</v>
      </c>
      <c r="S75" s="4"/>
    </row>
    <row r="76" spans="1:19" s="1" customFormat="1" ht="13.5" customHeight="1">
      <c r="A76" s="10" t="s">
        <v>23</v>
      </c>
      <c r="B76" s="10"/>
      <c r="C76" s="10"/>
      <c r="D76" s="10"/>
      <c r="E76" s="10"/>
      <c r="F76" s="10"/>
      <c r="G76" s="11" t="s">
        <v>93</v>
      </c>
      <c r="H76" s="11"/>
      <c r="I76" s="12" t="s">
        <v>25</v>
      </c>
      <c r="J76" s="12"/>
      <c r="K76" s="13">
        <f>0</f>
        <v>0</v>
      </c>
      <c r="L76" s="13"/>
      <c r="M76" s="14" t="s">
        <v>6</v>
      </c>
      <c r="N76" s="14"/>
      <c r="O76" s="14"/>
      <c r="P76" s="14"/>
      <c r="Q76" s="14"/>
      <c r="R76" s="15" t="s">
        <v>6</v>
      </c>
      <c r="S76" s="15"/>
    </row>
    <row r="77" spans="1:19" s="1" customFormat="1" ht="13.5" customHeight="1">
      <c r="A77" s="10" t="s">
        <v>23</v>
      </c>
      <c r="B77" s="10"/>
      <c r="C77" s="10"/>
      <c r="D77" s="10"/>
      <c r="E77" s="10"/>
      <c r="F77" s="10"/>
      <c r="G77" s="11" t="s">
        <v>94</v>
      </c>
      <c r="H77" s="11"/>
      <c r="I77" s="12" t="s">
        <v>25</v>
      </c>
      <c r="J77" s="12"/>
      <c r="K77" s="13">
        <f>2800</f>
        <v>2800</v>
      </c>
      <c r="L77" s="13"/>
      <c r="M77" s="14" t="s">
        <v>6</v>
      </c>
      <c r="N77" s="14"/>
      <c r="O77" s="14"/>
      <c r="P77" s="14"/>
      <c r="Q77" s="14"/>
      <c r="R77" s="4">
        <f>2800</f>
        <v>2800</v>
      </c>
      <c r="S77" s="4"/>
    </row>
    <row r="78" spans="1:19" s="1" customFormat="1" ht="13.5" customHeight="1">
      <c r="A78" s="10" t="s">
        <v>10</v>
      </c>
      <c r="B78" s="10"/>
      <c r="C78" s="10"/>
      <c r="D78" s="10"/>
      <c r="E78" s="10"/>
      <c r="F78" s="10"/>
      <c r="G78" s="11" t="s">
        <v>95</v>
      </c>
      <c r="H78" s="11"/>
      <c r="I78" s="12" t="s">
        <v>12</v>
      </c>
      <c r="J78" s="12"/>
      <c r="K78" s="13">
        <f>2911708.27</f>
        <v>2911708.27</v>
      </c>
      <c r="L78" s="13"/>
      <c r="M78" s="13">
        <f>325652.52</f>
        <v>325652.52</v>
      </c>
      <c r="N78" s="13"/>
      <c r="O78" s="13"/>
      <c r="P78" s="13"/>
      <c r="Q78" s="13"/>
      <c r="R78" s="4">
        <f>2586055.75</f>
        <v>2586055.75</v>
      </c>
      <c r="S78" s="4"/>
    </row>
    <row r="79" spans="1:19" s="1" customFormat="1" ht="13.5" customHeight="1">
      <c r="A79" s="10" t="s">
        <v>13</v>
      </c>
      <c r="B79" s="10"/>
      <c r="C79" s="10"/>
      <c r="D79" s="10"/>
      <c r="E79" s="10"/>
      <c r="F79" s="10"/>
      <c r="G79" s="11" t="s">
        <v>96</v>
      </c>
      <c r="H79" s="11"/>
      <c r="I79" s="12" t="s">
        <v>15</v>
      </c>
      <c r="J79" s="12"/>
      <c r="K79" s="13">
        <f>927500</f>
        <v>927500</v>
      </c>
      <c r="L79" s="13"/>
      <c r="M79" s="13">
        <f>90673.53</f>
        <v>90673.53</v>
      </c>
      <c r="N79" s="13"/>
      <c r="O79" s="13"/>
      <c r="P79" s="13"/>
      <c r="Q79" s="13"/>
      <c r="R79" s="4">
        <f>836826.47</f>
        <v>836826.47</v>
      </c>
      <c r="S79" s="4"/>
    </row>
    <row r="80" spans="1:19" s="1" customFormat="1" ht="13.5" customHeight="1">
      <c r="A80" s="10" t="s">
        <v>23</v>
      </c>
      <c r="B80" s="10"/>
      <c r="C80" s="10"/>
      <c r="D80" s="10"/>
      <c r="E80" s="10"/>
      <c r="F80" s="10"/>
      <c r="G80" s="11" t="s">
        <v>97</v>
      </c>
      <c r="H80" s="11"/>
      <c r="I80" s="12" t="s">
        <v>25</v>
      </c>
      <c r="J80" s="12"/>
      <c r="K80" s="13">
        <f>0</f>
        <v>0</v>
      </c>
      <c r="L80" s="13"/>
      <c r="M80" s="14" t="s">
        <v>6</v>
      </c>
      <c r="N80" s="14"/>
      <c r="O80" s="14"/>
      <c r="P80" s="14"/>
      <c r="Q80" s="14"/>
      <c r="R80" s="15" t="s">
        <v>6</v>
      </c>
      <c r="S80" s="15"/>
    </row>
    <row r="81" spans="1:19" s="1" customFormat="1" ht="13.5" customHeight="1">
      <c r="A81" s="10" t="s">
        <v>23</v>
      </c>
      <c r="B81" s="10"/>
      <c r="C81" s="10"/>
      <c r="D81" s="10"/>
      <c r="E81" s="10"/>
      <c r="F81" s="10"/>
      <c r="G81" s="11" t="s">
        <v>98</v>
      </c>
      <c r="H81" s="11"/>
      <c r="I81" s="12" t="s">
        <v>25</v>
      </c>
      <c r="J81" s="12"/>
      <c r="K81" s="13">
        <f>7000</f>
        <v>7000</v>
      </c>
      <c r="L81" s="13"/>
      <c r="M81" s="14" t="s">
        <v>6</v>
      </c>
      <c r="N81" s="14"/>
      <c r="O81" s="14"/>
      <c r="P81" s="14"/>
      <c r="Q81" s="14"/>
      <c r="R81" s="4">
        <f>7000</f>
        <v>7000</v>
      </c>
      <c r="S81" s="4"/>
    </row>
    <row r="82" spans="1:19" s="1" customFormat="1" ht="13.5" customHeight="1">
      <c r="A82" s="10" t="s">
        <v>44</v>
      </c>
      <c r="B82" s="10"/>
      <c r="C82" s="10"/>
      <c r="D82" s="10"/>
      <c r="E82" s="10"/>
      <c r="F82" s="10"/>
      <c r="G82" s="11" t="s">
        <v>98</v>
      </c>
      <c r="H82" s="11"/>
      <c r="I82" s="12" t="s">
        <v>46</v>
      </c>
      <c r="J82" s="12"/>
      <c r="K82" s="13">
        <f>90000</f>
        <v>90000</v>
      </c>
      <c r="L82" s="13"/>
      <c r="M82" s="13">
        <f>11839.54</f>
        <v>11839.54</v>
      </c>
      <c r="N82" s="13"/>
      <c r="O82" s="13"/>
      <c r="P82" s="13"/>
      <c r="Q82" s="13"/>
      <c r="R82" s="4">
        <f>78160.46</f>
        <v>78160.46</v>
      </c>
      <c r="S82" s="4"/>
    </row>
    <row r="83" spans="1:19" s="1" customFormat="1" ht="13.5" customHeight="1">
      <c r="A83" s="10" t="s">
        <v>41</v>
      </c>
      <c r="B83" s="10"/>
      <c r="C83" s="10"/>
      <c r="D83" s="10"/>
      <c r="E83" s="10"/>
      <c r="F83" s="10"/>
      <c r="G83" s="11" t="s">
        <v>98</v>
      </c>
      <c r="H83" s="11"/>
      <c r="I83" s="12" t="s">
        <v>43</v>
      </c>
      <c r="J83" s="12"/>
      <c r="K83" s="13">
        <f>5000</f>
        <v>5000</v>
      </c>
      <c r="L83" s="13"/>
      <c r="M83" s="13">
        <f>117.2</f>
        <v>117.2</v>
      </c>
      <c r="N83" s="13"/>
      <c r="O83" s="13"/>
      <c r="P83" s="13"/>
      <c r="Q83" s="13"/>
      <c r="R83" s="4">
        <f>4882.8</f>
        <v>4882.8</v>
      </c>
      <c r="S83" s="4"/>
    </row>
    <row r="84" spans="1:19" s="1" customFormat="1" ht="13.5" customHeight="1">
      <c r="A84" s="10" t="s">
        <v>27</v>
      </c>
      <c r="B84" s="10"/>
      <c r="C84" s="10"/>
      <c r="D84" s="10"/>
      <c r="E84" s="10"/>
      <c r="F84" s="10"/>
      <c r="G84" s="11" t="s">
        <v>98</v>
      </c>
      <c r="H84" s="11"/>
      <c r="I84" s="12" t="s">
        <v>28</v>
      </c>
      <c r="J84" s="12"/>
      <c r="K84" s="13">
        <f>284800</f>
        <v>284800</v>
      </c>
      <c r="L84" s="13"/>
      <c r="M84" s="13">
        <f>71606.93</f>
        <v>71606.93</v>
      </c>
      <c r="N84" s="13"/>
      <c r="O84" s="13"/>
      <c r="P84" s="13"/>
      <c r="Q84" s="13"/>
      <c r="R84" s="4">
        <f>213193.07</f>
        <v>213193.07</v>
      </c>
      <c r="S84" s="4"/>
    </row>
    <row r="85" spans="1:19" s="1" customFormat="1" ht="13.5" customHeight="1">
      <c r="A85" s="10" t="s">
        <v>29</v>
      </c>
      <c r="B85" s="10"/>
      <c r="C85" s="10"/>
      <c r="D85" s="10"/>
      <c r="E85" s="10"/>
      <c r="F85" s="10"/>
      <c r="G85" s="11" t="s">
        <v>99</v>
      </c>
      <c r="H85" s="11"/>
      <c r="I85" s="12" t="s">
        <v>31</v>
      </c>
      <c r="J85" s="12"/>
      <c r="K85" s="13">
        <f>0</f>
        <v>0</v>
      </c>
      <c r="L85" s="13"/>
      <c r="M85" s="14" t="s">
        <v>6</v>
      </c>
      <c r="N85" s="14"/>
      <c r="O85" s="14"/>
      <c r="P85" s="14"/>
      <c r="Q85" s="14"/>
      <c r="R85" s="15" t="s">
        <v>6</v>
      </c>
      <c r="S85" s="15"/>
    </row>
    <row r="86" spans="1:19" s="1" customFormat="1" ht="13.5" customHeight="1">
      <c r="A86" s="10" t="s">
        <v>32</v>
      </c>
      <c r="B86" s="10"/>
      <c r="C86" s="10"/>
      <c r="D86" s="10"/>
      <c r="E86" s="10"/>
      <c r="F86" s="10"/>
      <c r="G86" s="11" t="s">
        <v>99</v>
      </c>
      <c r="H86" s="11"/>
      <c r="I86" s="12" t="s">
        <v>33</v>
      </c>
      <c r="J86" s="12"/>
      <c r="K86" s="13">
        <f>27900</f>
        <v>27900</v>
      </c>
      <c r="L86" s="13"/>
      <c r="M86" s="14" t="s">
        <v>6</v>
      </c>
      <c r="N86" s="14"/>
      <c r="O86" s="14"/>
      <c r="P86" s="14"/>
      <c r="Q86" s="14"/>
      <c r="R86" s="4">
        <f>27900</f>
        <v>27900</v>
      </c>
      <c r="S86" s="4"/>
    </row>
    <row r="87" spans="1:19" s="1" customFormat="1" ht="13.5" customHeight="1">
      <c r="A87" s="10" t="s">
        <v>29</v>
      </c>
      <c r="B87" s="10"/>
      <c r="C87" s="10"/>
      <c r="D87" s="10"/>
      <c r="E87" s="10"/>
      <c r="F87" s="10"/>
      <c r="G87" s="11" t="s">
        <v>100</v>
      </c>
      <c r="H87" s="11"/>
      <c r="I87" s="12" t="s">
        <v>31</v>
      </c>
      <c r="J87" s="12"/>
      <c r="K87" s="13">
        <f>0</f>
        <v>0</v>
      </c>
      <c r="L87" s="13"/>
      <c r="M87" s="13">
        <f>0</f>
        <v>0</v>
      </c>
      <c r="N87" s="13"/>
      <c r="O87" s="13"/>
      <c r="P87" s="13"/>
      <c r="Q87" s="13"/>
      <c r="R87" s="15" t="s">
        <v>6</v>
      </c>
      <c r="S87" s="15"/>
    </row>
    <row r="88" spans="1:19" s="1" customFormat="1" ht="24" customHeight="1">
      <c r="A88" s="10" t="s">
        <v>101</v>
      </c>
      <c r="B88" s="10"/>
      <c r="C88" s="10"/>
      <c r="D88" s="10"/>
      <c r="E88" s="10"/>
      <c r="F88" s="10"/>
      <c r="G88" s="11" t="s">
        <v>100</v>
      </c>
      <c r="H88" s="11"/>
      <c r="I88" s="12" t="s">
        <v>102</v>
      </c>
      <c r="J88" s="12"/>
      <c r="K88" s="13">
        <f>10000</f>
        <v>10000</v>
      </c>
      <c r="L88" s="13"/>
      <c r="M88" s="13">
        <f>5200</f>
        <v>5200</v>
      </c>
      <c r="N88" s="13"/>
      <c r="O88" s="13"/>
      <c r="P88" s="13"/>
      <c r="Q88" s="13"/>
      <c r="R88" s="4">
        <f>4800</f>
        <v>4800</v>
      </c>
      <c r="S88" s="4"/>
    </row>
    <row r="89" spans="1:19" s="1" customFormat="1" ht="13.5" customHeight="1">
      <c r="A89" s="10" t="s">
        <v>27</v>
      </c>
      <c r="B89" s="10"/>
      <c r="C89" s="10"/>
      <c r="D89" s="10"/>
      <c r="E89" s="10"/>
      <c r="F89" s="10"/>
      <c r="G89" s="11" t="s">
        <v>103</v>
      </c>
      <c r="H89" s="11"/>
      <c r="I89" s="12" t="s">
        <v>28</v>
      </c>
      <c r="J89" s="12"/>
      <c r="K89" s="13">
        <f>250000</f>
        <v>250000</v>
      </c>
      <c r="L89" s="13"/>
      <c r="M89" s="13">
        <f>80000</f>
        <v>80000</v>
      </c>
      <c r="N89" s="13"/>
      <c r="O89" s="13"/>
      <c r="P89" s="13"/>
      <c r="Q89" s="13"/>
      <c r="R89" s="4">
        <f>170000</f>
        <v>170000</v>
      </c>
      <c r="S89" s="4"/>
    </row>
    <row r="90" spans="1:19" s="1" customFormat="1" ht="13.5" customHeight="1">
      <c r="A90" s="10" t="s">
        <v>29</v>
      </c>
      <c r="B90" s="10"/>
      <c r="C90" s="10"/>
      <c r="D90" s="10"/>
      <c r="E90" s="10"/>
      <c r="F90" s="10"/>
      <c r="G90" s="11" t="s">
        <v>103</v>
      </c>
      <c r="H90" s="11"/>
      <c r="I90" s="12" t="s">
        <v>31</v>
      </c>
      <c r="J90" s="12"/>
      <c r="K90" s="13">
        <f>0</f>
        <v>0</v>
      </c>
      <c r="L90" s="13"/>
      <c r="M90" s="13">
        <f>0</f>
        <v>0</v>
      </c>
      <c r="N90" s="13"/>
      <c r="O90" s="13"/>
      <c r="P90" s="13"/>
      <c r="Q90" s="13"/>
      <c r="R90" s="15" t="s">
        <v>6</v>
      </c>
      <c r="S90" s="15"/>
    </row>
    <row r="91" spans="1:19" s="1" customFormat="1" ht="13.5" customHeight="1">
      <c r="A91" s="10" t="s">
        <v>35</v>
      </c>
      <c r="B91" s="10"/>
      <c r="C91" s="10"/>
      <c r="D91" s="10"/>
      <c r="E91" s="10"/>
      <c r="F91" s="10"/>
      <c r="G91" s="11" t="s">
        <v>103</v>
      </c>
      <c r="H91" s="11"/>
      <c r="I91" s="12" t="s">
        <v>36</v>
      </c>
      <c r="J91" s="12"/>
      <c r="K91" s="13">
        <f>453700</f>
        <v>453700</v>
      </c>
      <c r="L91" s="13"/>
      <c r="M91" s="13">
        <f>42500</f>
        <v>42500</v>
      </c>
      <c r="N91" s="13"/>
      <c r="O91" s="13"/>
      <c r="P91" s="13"/>
      <c r="Q91" s="13"/>
      <c r="R91" s="4">
        <f>411200</f>
        <v>411200</v>
      </c>
      <c r="S91" s="4"/>
    </row>
    <row r="92" spans="1:19" s="1" customFormat="1" ht="13.5" customHeight="1">
      <c r="A92" s="10" t="s">
        <v>35</v>
      </c>
      <c r="B92" s="10"/>
      <c r="C92" s="10"/>
      <c r="D92" s="10"/>
      <c r="E92" s="10"/>
      <c r="F92" s="10"/>
      <c r="G92" s="11" t="s">
        <v>104</v>
      </c>
      <c r="H92" s="11"/>
      <c r="I92" s="12" t="s">
        <v>36</v>
      </c>
      <c r="J92" s="12"/>
      <c r="K92" s="13">
        <f>100000</f>
        <v>100000</v>
      </c>
      <c r="L92" s="13"/>
      <c r="M92" s="13">
        <f>15300</f>
        <v>15300</v>
      </c>
      <c r="N92" s="13"/>
      <c r="O92" s="13"/>
      <c r="P92" s="13"/>
      <c r="Q92" s="13"/>
      <c r="R92" s="4">
        <f>84700</f>
        <v>84700</v>
      </c>
      <c r="S92" s="4"/>
    </row>
    <row r="93" spans="1:19" s="1" customFormat="1" ht="13.5" customHeight="1">
      <c r="A93" s="10" t="s">
        <v>29</v>
      </c>
      <c r="B93" s="10"/>
      <c r="C93" s="10"/>
      <c r="D93" s="10"/>
      <c r="E93" s="10"/>
      <c r="F93" s="10"/>
      <c r="G93" s="11" t="s">
        <v>105</v>
      </c>
      <c r="H93" s="11"/>
      <c r="I93" s="12" t="s">
        <v>31</v>
      </c>
      <c r="J93" s="12"/>
      <c r="K93" s="13">
        <f>0</f>
        <v>0</v>
      </c>
      <c r="L93" s="13"/>
      <c r="M93" s="14" t="s">
        <v>6</v>
      </c>
      <c r="N93" s="14"/>
      <c r="O93" s="14"/>
      <c r="P93" s="14"/>
      <c r="Q93" s="14"/>
      <c r="R93" s="15" t="s">
        <v>6</v>
      </c>
      <c r="S93" s="15"/>
    </row>
    <row r="94" spans="1:19" s="1" customFormat="1" ht="13.5" customHeight="1">
      <c r="A94" s="10" t="s">
        <v>35</v>
      </c>
      <c r="B94" s="10"/>
      <c r="C94" s="10"/>
      <c r="D94" s="10"/>
      <c r="E94" s="10"/>
      <c r="F94" s="10"/>
      <c r="G94" s="11" t="s">
        <v>105</v>
      </c>
      <c r="H94" s="11"/>
      <c r="I94" s="12" t="s">
        <v>36</v>
      </c>
      <c r="J94" s="12"/>
      <c r="K94" s="13">
        <f>20000</f>
        <v>20000</v>
      </c>
      <c r="L94" s="13"/>
      <c r="M94" s="14" t="s">
        <v>6</v>
      </c>
      <c r="N94" s="14"/>
      <c r="O94" s="14"/>
      <c r="P94" s="14"/>
      <c r="Q94" s="14"/>
      <c r="R94" s="4">
        <f>20000</f>
        <v>20000</v>
      </c>
      <c r="S94" s="4"/>
    </row>
    <row r="95" spans="1:19" s="1" customFormat="1" ht="13.5" customHeight="1">
      <c r="A95" s="10" t="s">
        <v>29</v>
      </c>
      <c r="B95" s="10"/>
      <c r="C95" s="10"/>
      <c r="D95" s="10"/>
      <c r="E95" s="10"/>
      <c r="F95" s="10"/>
      <c r="G95" s="11" t="s">
        <v>106</v>
      </c>
      <c r="H95" s="11"/>
      <c r="I95" s="12" t="s">
        <v>31</v>
      </c>
      <c r="J95" s="12"/>
      <c r="K95" s="13">
        <f>0</f>
        <v>0</v>
      </c>
      <c r="L95" s="13"/>
      <c r="M95" s="14" t="s">
        <v>6</v>
      </c>
      <c r="N95" s="14"/>
      <c r="O95" s="14"/>
      <c r="P95" s="14"/>
      <c r="Q95" s="14"/>
      <c r="R95" s="15" t="s">
        <v>6</v>
      </c>
      <c r="S95" s="15"/>
    </row>
    <row r="96" spans="1:19" s="1" customFormat="1" ht="13.5" customHeight="1" thickBot="1">
      <c r="A96" s="10" t="s">
        <v>35</v>
      </c>
      <c r="B96" s="10"/>
      <c r="C96" s="10"/>
      <c r="D96" s="10"/>
      <c r="E96" s="10"/>
      <c r="F96" s="10"/>
      <c r="G96" s="11" t="s">
        <v>106</v>
      </c>
      <c r="H96" s="11"/>
      <c r="I96" s="12" t="s">
        <v>36</v>
      </c>
      <c r="J96" s="12"/>
      <c r="K96" s="13">
        <f>127000</f>
        <v>127000</v>
      </c>
      <c r="L96" s="13"/>
      <c r="M96" s="14" t="s">
        <v>6</v>
      </c>
      <c r="N96" s="14"/>
      <c r="O96" s="14"/>
      <c r="P96" s="14"/>
      <c r="Q96" s="14"/>
      <c r="R96" s="4">
        <f>127000</f>
        <v>127000</v>
      </c>
      <c r="S96" s="4"/>
    </row>
    <row r="97" spans="1:19" s="1" customFormat="1" ht="15" customHeight="1" thickBot="1">
      <c r="A97" s="5" t="s">
        <v>107</v>
      </c>
      <c r="B97" s="5"/>
      <c r="C97" s="5"/>
      <c r="D97" s="5"/>
      <c r="E97" s="5"/>
      <c r="F97" s="5"/>
      <c r="G97" s="6" t="s">
        <v>5</v>
      </c>
      <c r="H97" s="6"/>
      <c r="I97" s="7" t="s">
        <v>5</v>
      </c>
      <c r="J97" s="7"/>
      <c r="K97" s="8">
        <f>-15780450.31</f>
        <v>-15780450.31</v>
      </c>
      <c r="L97" s="8"/>
      <c r="M97" s="8">
        <f>1414068.49</f>
        <v>1414068.49</v>
      </c>
      <c r="N97" s="8"/>
      <c r="O97" s="8"/>
      <c r="P97" s="8"/>
      <c r="Q97" s="8"/>
      <c r="R97" s="9" t="s">
        <v>5</v>
      </c>
      <c r="S97" s="9"/>
    </row>
    <row r="98" spans="1:19" s="1" customFormat="1" ht="13.5" customHeight="1">
      <c r="A98" s="3" t="s">
        <v>0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</sheetData>
  <sheetProtection/>
  <mergeCells count="568">
    <mergeCell ref="A1:R1"/>
    <mergeCell ref="A2:S2"/>
    <mergeCell ref="A3:S3"/>
    <mergeCell ref="A4:F4"/>
    <mergeCell ref="G4:H4"/>
    <mergeCell ref="I4:J4"/>
    <mergeCell ref="K4:L4"/>
    <mergeCell ref="M4:Q4"/>
    <mergeCell ref="R4:S4"/>
    <mergeCell ref="A5:F5"/>
    <mergeCell ref="G5:H5"/>
    <mergeCell ref="I5:J5"/>
    <mergeCell ref="K5:L5"/>
    <mergeCell ref="M5:Q5"/>
    <mergeCell ref="R5:S5"/>
    <mergeCell ref="R6:S6"/>
    <mergeCell ref="A7:F7"/>
    <mergeCell ref="G7:H7"/>
    <mergeCell ref="I7:J7"/>
    <mergeCell ref="K7:L7"/>
    <mergeCell ref="M7:Q7"/>
    <mergeCell ref="R7:S7"/>
    <mergeCell ref="A6:F6"/>
    <mergeCell ref="K6:L6"/>
    <mergeCell ref="M6:Q6"/>
    <mergeCell ref="G6:H6"/>
    <mergeCell ref="I6:J6"/>
    <mergeCell ref="K8:L8"/>
    <mergeCell ref="M8:Q8"/>
    <mergeCell ref="R8:S8"/>
    <mergeCell ref="A9:F9"/>
    <mergeCell ref="G9:H9"/>
    <mergeCell ref="I9:J9"/>
    <mergeCell ref="K9:L9"/>
    <mergeCell ref="M9:Q9"/>
    <mergeCell ref="R9:S9"/>
    <mergeCell ref="A8:F8"/>
    <mergeCell ref="G8:H8"/>
    <mergeCell ref="I8:J8"/>
    <mergeCell ref="R10:S10"/>
    <mergeCell ref="A11:F11"/>
    <mergeCell ref="G11:H11"/>
    <mergeCell ref="I11:J11"/>
    <mergeCell ref="K11:L11"/>
    <mergeCell ref="M11:Q11"/>
    <mergeCell ref="R11:S11"/>
    <mergeCell ref="A10:F10"/>
    <mergeCell ref="K10:L10"/>
    <mergeCell ref="M10:Q10"/>
    <mergeCell ref="G10:H10"/>
    <mergeCell ref="I10:J10"/>
    <mergeCell ref="K12:L12"/>
    <mergeCell ref="M12:Q12"/>
    <mergeCell ref="R12:S12"/>
    <mergeCell ref="A13:F13"/>
    <mergeCell ref="G13:H13"/>
    <mergeCell ref="I13:J13"/>
    <mergeCell ref="K13:L13"/>
    <mergeCell ref="M13:Q13"/>
    <mergeCell ref="R13:S13"/>
    <mergeCell ref="A12:F12"/>
    <mergeCell ref="G12:H12"/>
    <mergeCell ref="I12:J12"/>
    <mergeCell ref="R14:S14"/>
    <mergeCell ref="A15:F15"/>
    <mergeCell ref="G15:H15"/>
    <mergeCell ref="I15:J15"/>
    <mergeCell ref="K15:L15"/>
    <mergeCell ref="M15:Q15"/>
    <mergeCell ref="R15:S15"/>
    <mergeCell ref="A14:F14"/>
    <mergeCell ref="K14:L14"/>
    <mergeCell ref="M14:Q14"/>
    <mergeCell ref="G14:H14"/>
    <mergeCell ref="I14:J14"/>
    <mergeCell ref="K16:L16"/>
    <mergeCell ref="M16:Q16"/>
    <mergeCell ref="R16:S16"/>
    <mergeCell ref="A17:F17"/>
    <mergeCell ref="G17:H17"/>
    <mergeCell ref="I17:J17"/>
    <mergeCell ref="K17:L17"/>
    <mergeCell ref="M17:Q17"/>
    <mergeCell ref="R17:S17"/>
    <mergeCell ref="A16:F16"/>
    <mergeCell ref="G16:H16"/>
    <mergeCell ref="I16:J16"/>
    <mergeCell ref="R18:S18"/>
    <mergeCell ref="A19:F19"/>
    <mergeCell ref="G19:H19"/>
    <mergeCell ref="I19:J19"/>
    <mergeCell ref="K19:L19"/>
    <mergeCell ref="M19:Q19"/>
    <mergeCell ref="R19:S19"/>
    <mergeCell ref="A18:F18"/>
    <mergeCell ref="K18:L18"/>
    <mergeCell ref="M18:Q18"/>
    <mergeCell ref="G18:H18"/>
    <mergeCell ref="I18:J18"/>
    <mergeCell ref="K20:L20"/>
    <mergeCell ref="M20:Q20"/>
    <mergeCell ref="R20:S20"/>
    <mergeCell ref="A21:F21"/>
    <mergeCell ref="G21:H21"/>
    <mergeCell ref="I21:J21"/>
    <mergeCell ref="K21:L21"/>
    <mergeCell ref="M21:Q21"/>
    <mergeCell ref="R21:S21"/>
    <mergeCell ref="A20:F20"/>
    <mergeCell ref="G20:H20"/>
    <mergeCell ref="I20:J20"/>
    <mergeCell ref="R22:S22"/>
    <mergeCell ref="A23:F23"/>
    <mergeCell ref="G23:H23"/>
    <mergeCell ref="I23:J23"/>
    <mergeCell ref="K23:L23"/>
    <mergeCell ref="M23:Q23"/>
    <mergeCell ref="R23:S23"/>
    <mergeCell ref="A22:F22"/>
    <mergeCell ref="K22:L22"/>
    <mergeCell ref="M22:Q22"/>
    <mergeCell ref="G22:H22"/>
    <mergeCell ref="I22:J22"/>
    <mergeCell ref="K24:L24"/>
    <mergeCell ref="M24:Q24"/>
    <mergeCell ref="R24:S24"/>
    <mergeCell ref="A25:F25"/>
    <mergeCell ref="G25:H25"/>
    <mergeCell ref="I25:J25"/>
    <mergeCell ref="K25:L25"/>
    <mergeCell ref="M25:Q25"/>
    <mergeCell ref="R25:S25"/>
    <mergeCell ref="A24:F24"/>
    <mergeCell ref="G24:H24"/>
    <mergeCell ref="I24:J24"/>
    <mergeCell ref="R26:S26"/>
    <mergeCell ref="A27:F27"/>
    <mergeCell ref="G27:H27"/>
    <mergeCell ref="I27:J27"/>
    <mergeCell ref="K27:L27"/>
    <mergeCell ref="M27:Q27"/>
    <mergeCell ref="R27:S27"/>
    <mergeCell ref="A26:F26"/>
    <mergeCell ref="K26:L26"/>
    <mergeCell ref="M26:Q26"/>
    <mergeCell ref="G26:H26"/>
    <mergeCell ref="I26:J26"/>
    <mergeCell ref="K28:L28"/>
    <mergeCell ref="M28:Q28"/>
    <mergeCell ref="R28:S28"/>
    <mergeCell ref="A29:F29"/>
    <mergeCell ref="G29:H29"/>
    <mergeCell ref="I29:J29"/>
    <mergeCell ref="K29:L29"/>
    <mergeCell ref="M29:Q29"/>
    <mergeCell ref="R29:S29"/>
    <mergeCell ref="A28:F28"/>
    <mergeCell ref="G28:H28"/>
    <mergeCell ref="I28:J28"/>
    <mergeCell ref="R30:S30"/>
    <mergeCell ref="A31:F31"/>
    <mergeCell ref="G31:H31"/>
    <mergeCell ref="I31:J31"/>
    <mergeCell ref="K31:L31"/>
    <mergeCell ref="M31:Q31"/>
    <mergeCell ref="R31:S31"/>
    <mergeCell ref="A30:F30"/>
    <mergeCell ref="K30:L30"/>
    <mergeCell ref="M30:Q30"/>
    <mergeCell ref="G30:H30"/>
    <mergeCell ref="I30:J30"/>
    <mergeCell ref="K32:L32"/>
    <mergeCell ref="M32:Q32"/>
    <mergeCell ref="R32:S32"/>
    <mergeCell ref="A33:F33"/>
    <mergeCell ref="G33:H33"/>
    <mergeCell ref="I33:J33"/>
    <mergeCell ref="K33:L33"/>
    <mergeCell ref="M33:Q33"/>
    <mergeCell ref="R33:S33"/>
    <mergeCell ref="A32:F32"/>
    <mergeCell ref="G32:H32"/>
    <mergeCell ref="I32:J32"/>
    <mergeCell ref="R34:S34"/>
    <mergeCell ref="A35:F35"/>
    <mergeCell ref="G35:H35"/>
    <mergeCell ref="I35:J35"/>
    <mergeCell ref="K35:L35"/>
    <mergeCell ref="M35:Q35"/>
    <mergeCell ref="R35:S35"/>
    <mergeCell ref="A34:F34"/>
    <mergeCell ref="K34:L34"/>
    <mergeCell ref="M34:Q34"/>
    <mergeCell ref="G34:H34"/>
    <mergeCell ref="I34:J34"/>
    <mergeCell ref="K36:L36"/>
    <mergeCell ref="M36:Q36"/>
    <mergeCell ref="R36:S36"/>
    <mergeCell ref="A37:F37"/>
    <mergeCell ref="G37:H37"/>
    <mergeCell ref="I37:J37"/>
    <mergeCell ref="K37:L37"/>
    <mergeCell ref="M37:Q37"/>
    <mergeCell ref="R37:S37"/>
    <mergeCell ref="A36:F36"/>
    <mergeCell ref="G36:H36"/>
    <mergeCell ref="I36:J36"/>
    <mergeCell ref="R38:S38"/>
    <mergeCell ref="A39:F39"/>
    <mergeCell ref="G39:H39"/>
    <mergeCell ref="I39:J39"/>
    <mergeCell ref="K39:L39"/>
    <mergeCell ref="M39:Q39"/>
    <mergeCell ref="R39:S39"/>
    <mergeCell ref="A38:F38"/>
    <mergeCell ref="K38:L38"/>
    <mergeCell ref="M38:Q38"/>
    <mergeCell ref="G38:H38"/>
    <mergeCell ref="I38:J38"/>
    <mergeCell ref="K40:L40"/>
    <mergeCell ref="M40:Q40"/>
    <mergeCell ref="R40:S40"/>
    <mergeCell ref="A41:F41"/>
    <mergeCell ref="G41:H41"/>
    <mergeCell ref="I41:J41"/>
    <mergeCell ref="K41:L41"/>
    <mergeCell ref="M41:Q41"/>
    <mergeCell ref="R41:S41"/>
    <mergeCell ref="A40:F40"/>
    <mergeCell ref="G40:H40"/>
    <mergeCell ref="I40:J40"/>
    <mergeCell ref="R42:S42"/>
    <mergeCell ref="A43:F43"/>
    <mergeCell ref="G43:H43"/>
    <mergeCell ref="I43:J43"/>
    <mergeCell ref="K43:L43"/>
    <mergeCell ref="M43:Q43"/>
    <mergeCell ref="R43:S43"/>
    <mergeCell ref="A42:F42"/>
    <mergeCell ref="K42:L42"/>
    <mergeCell ref="M42:Q42"/>
    <mergeCell ref="G42:H42"/>
    <mergeCell ref="I42:J42"/>
    <mergeCell ref="K44:L44"/>
    <mergeCell ref="M44:Q44"/>
    <mergeCell ref="R44:S44"/>
    <mergeCell ref="A45:F45"/>
    <mergeCell ref="G45:H45"/>
    <mergeCell ref="I45:J45"/>
    <mergeCell ref="K45:L45"/>
    <mergeCell ref="M45:Q45"/>
    <mergeCell ref="R45:S45"/>
    <mergeCell ref="A44:F44"/>
    <mergeCell ref="G44:H44"/>
    <mergeCell ref="I44:J44"/>
    <mergeCell ref="R46:S46"/>
    <mergeCell ref="A47:F47"/>
    <mergeCell ref="G47:H47"/>
    <mergeCell ref="I47:J47"/>
    <mergeCell ref="K47:L47"/>
    <mergeCell ref="M47:Q47"/>
    <mergeCell ref="R47:S47"/>
    <mergeCell ref="A46:F46"/>
    <mergeCell ref="K46:L46"/>
    <mergeCell ref="M46:Q46"/>
    <mergeCell ref="G46:H46"/>
    <mergeCell ref="I46:J46"/>
    <mergeCell ref="K48:L48"/>
    <mergeCell ref="M48:Q48"/>
    <mergeCell ref="R48:S48"/>
    <mergeCell ref="A49:F49"/>
    <mergeCell ref="G49:H49"/>
    <mergeCell ref="I49:J49"/>
    <mergeCell ref="K49:L49"/>
    <mergeCell ref="M49:Q49"/>
    <mergeCell ref="R49:S49"/>
    <mergeCell ref="A48:F48"/>
    <mergeCell ref="G48:H48"/>
    <mergeCell ref="I48:J48"/>
    <mergeCell ref="R50:S50"/>
    <mergeCell ref="A51:F51"/>
    <mergeCell ref="G51:H51"/>
    <mergeCell ref="I51:J51"/>
    <mergeCell ref="K51:L51"/>
    <mergeCell ref="M51:Q51"/>
    <mergeCell ref="R51:S51"/>
    <mergeCell ref="A50:F50"/>
    <mergeCell ref="K50:L50"/>
    <mergeCell ref="M50:Q50"/>
    <mergeCell ref="G50:H50"/>
    <mergeCell ref="I50:J50"/>
    <mergeCell ref="K52:L52"/>
    <mergeCell ref="M52:Q52"/>
    <mergeCell ref="R52:S52"/>
    <mergeCell ref="A53:F53"/>
    <mergeCell ref="G53:H53"/>
    <mergeCell ref="I53:J53"/>
    <mergeCell ref="K53:L53"/>
    <mergeCell ref="M53:Q53"/>
    <mergeCell ref="R53:S53"/>
    <mergeCell ref="A52:F52"/>
    <mergeCell ref="G52:H52"/>
    <mergeCell ref="I52:J52"/>
    <mergeCell ref="R54:S54"/>
    <mergeCell ref="A55:F55"/>
    <mergeCell ref="G55:H55"/>
    <mergeCell ref="I55:J55"/>
    <mergeCell ref="K55:L55"/>
    <mergeCell ref="M55:Q55"/>
    <mergeCell ref="R55:S55"/>
    <mergeCell ref="A54:F54"/>
    <mergeCell ref="K54:L54"/>
    <mergeCell ref="M54:Q54"/>
    <mergeCell ref="G54:H54"/>
    <mergeCell ref="I54:J54"/>
    <mergeCell ref="K56:L56"/>
    <mergeCell ref="M56:Q56"/>
    <mergeCell ref="R56:S56"/>
    <mergeCell ref="A57:F57"/>
    <mergeCell ref="G57:H57"/>
    <mergeCell ref="I57:J57"/>
    <mergeCell ref="K57:L57"/>
    <mergeCell ref="M57:Q57"/>
    <mergeCell ref="R57:S57"/>
    <mergeCell ref="A56:F56"/>
    <mergeCell ref="G56:H56"/>
    <mergeCell ref="I56:J56"/>
    <mergeCell ref="R58:S58"/>
    <mergeCell ref="A59:F59"/>
    <mergeCell ref="G59:H59"/>
    <mergeCell ref="I59:J59"/>
    <mergeCell ref="K59:L59"/>
    <mergeCell ref="M59:Q59"/>
    <mergeCell ref="R59:S59"/>
    <mergeCell ref="A58:F58"/>
    <mergeCell ref="K58:L58"/>
    <mergeCell ref="M58:Q58"/>
    <mergeCell ref="G58:H58"/>
    <mergeCell ref="I58:J58"/>
    <mergeCell ref="K60:L60"/>
    <mergeCell ref="M60:Q60"/>
    <mergeCell ref="R60:S60"/>
    <mergeCell ref="A61:F61"/>
    <mergeCell ref="G61:H61"/>
    <mergeCell ref="I61:J61"/>
    <mergeCell ref="K61:L61"/>
    <mergeCell ref="M61:Q61"/>
    <mergeCell ref="R61:S61"/>
    <mergeCell ref="A60:F60"/>
    <mergeCell ref="G60:H60"/>
    <mergeCell ref="I60:J60"/>
    <mergeCell ref="R62:S62"/>
    <mergeCell ref="A63:F63"/>
    <mergeCell ref="G63:H63"/>
    <mergeCell ref="I63:J63"/>
    <mergeCell ref="K63:L63"/>
    <mergeCell ref="M63:Q63"/>
    <mergeCell ref="R63:S63"/>
    <mergeCell ref="A62:F62"/>
    <mergeCell ref="K62:L62"/>
    <mergeCell ref="M62:Q62"/>
    <mergeCell ref="G62:H62"/>
    <mergeCell ref="I62:J62"/>
    <mergeCell ref="K64:L64"/>
    <mergeCell ref="M64:Q64"/>
    <mergeCell ref="R64:S64"/>
    <mergeCell ref="A65:F65"/>
    <mergeCell ref="G65:H65"/>
    <mergeCell ref="I65:J65"/>
    <mergeCell ref="K65:L65"/>
    <mergeCell ref="M65:Q65"/>
    <mergeCell ref="R65:S65"/>
    <mergeCell ref="A64:F64"/>
    <mergeCell ref="G64:H64"/>
    <mergeCell ref="I64:J64"/>
    <mergeCell ref="R66:S66"/>
    <mergeCell ref="A67:F67"/>
    <mergeCell ref="G67:H67"/>
    <mergeCell ref="I67:J67"/>
    <mergeCell ref="K67:L67"/>
    <mergeCell ref="M67:Q67"/>
    <mergeCell ref="R67:S67"/>
    <mergeCell ref="A66:F66"/>
    <mergeCell ref="K66:L66"/>
    <mergeCell ref="M66:Q66"/>
    <mergeCell ref="G66:H66"/>
    <mergeCell ref="I66:J66"/>
    <mergeCell ref="K68:L68"/>
    <mergeCell ref="M68:Q68"/>
    <mergeCell ref="R68:S68"/>
    <mergeCell ref="A69:F69"/>
    <mergeCell ref="G69:H69"/>
    <mergeCell ref="I69:J69"/>
    <mergeCell ref="K69:L69"/>
    <mergeCell ref="M69:Q69"/>
    <mergeCell ref="R69:S69"/>
    <mergeCell ref="A68:F68"/>
    <mergeCell ref="G68:H68"/>
    <mergeCell ref="I68:J68"/>
    <mergeCell ref="R70:S70"/>
    <mergeCell ref="A71:F71"/>
    <mergeCell ref="G71:H71"/>
    <mergeCell ref="I71:J71"/>
    <mergeCell ref="K71:L71"/>
    <mergeCell ref="M71:Q71"/>
    <mergeCell ref="R71:S71"/>
    <mergeCell ref="A70:F70"/>
    <mergeCell ref="K70:L70"/>
    <mergeCell ref="M70:Q70"/>
    <mergeCell ref="G70:H70"/>
    <mergeCell ref="I70:J70"/>
    <mergeCell ref="K72:L72"/>
    <mergeCell ref="M72:Q72"/>
    <mergeCell ref="R72:S72"/>
    <mergeCell ref="A73:F73"/>
    <mergeCell ref="G73:H73"/>
    <mergeCell ref="I73:J73"/>
    <mergeCell ref="K73:L73"/>
    <mergeCell ref="M73:Q73"/>
    <mergeCell ref="R73:S73"/>
    <mergeCell ref="A72:F72"/>
    <mergeCell ref="G72:H72"/>
    <mergeCell ref="I72:J72"/>
    <mergeCell ref="R74:S74"/>
    <mergeCell ref="A75:F75"/>
    <mergeCell ref="G75:H75"/>
    <mergeCell ref="I75:J75"/>
    <mergeCell ref="K75:L75"/>
    <mergeCell ref="M75:Q75"/>
    <mergeCell ref="R75:S75"/>
    <mergeCell ref="A74:F74"/>
    <mergeCell ref="K74:L74"/>
    <mergeCell ref="M74:Q74"/>
    <mergeCell ref="G74:H74"/>
    <mergeCell ref="I74:J74"/>
    <mergeCell ref="K76:L76"/>
    <mergeCell ref="M76:Q76"/>
    <mergeCell ref="R76:S76"/>
    <mergeCell ref="A77:F77"/>
    <mergeCell ref="G77:H77"/>
    <mergeCell ref="I77:J77"/>
    <mergeCell ref="K77:L77"/>
    <mergeCell ref="M77:Q77"/>
    <mergeCell ref="R77:S77"/>
    <mergeCell ref="A76:F76"/>
    <mergeCell ref="G76:H76"/>
    <mergeCell ref="I76:J76"/>
    <mergeCell ref="R78:S78"/>
    <mergeCell ref="A79:F79"/>
    <mergeCell ref="G79:H79"/>
    <mergeCell ref="I79:J79"/>
    <mergeCell ref="K79:L79"/>
    <mergeCell ref="M79:Q79"/>
    <mergeCell ref="R79:S79"/>
    <mergeCell ref="A78:F78"/>
    <mergeCell ref="K78:L78"/>
    <mergeCell ref="M78:Q78"/>
    <mergeCell ref="G78:H78"/>
    <mergeCell ref="I78:J78"/>
    <mergeCell ref="K80:L80"/>
    <mergeCell ref="M80:Q80"/>
    <mergeCell ref="R80:S80"/>
    <mergeCell ref="A81:F81"/>
    <mergeCell ref="G81:H81"/>
    <mergeCell ref="I81:J81"/>
    <mergeCell ref="K81:L81"/>
    <mergeCell ref="M81:Q81"/>
    <mergeCell ref="R81:S81"/>
    <mergeCell ref="A80:F80"/>
    <mergeCell ref="G80:H80"/>
    <mergeCell ref="I80:J80"/>
    <mergeCell ref="R82:S82"/>
    <mergeCell ref="A83:F83"/>
    <mergeCell ref="G83:H83"/>
    <mergeCell ref="I83:J83"/>
    <mergeCell ref="K83:L83"/>
    <mergeCell ref="M83:Q83"/>
    <mergeCell ref="R83:S83"/>
    <mergeCell ref="A82:F82"/>
    <mergeCell ref="K82:L82"/>
    <mergeCell ref="M82:Q82"/>
    <mergeCell ref="G82:H82"/>
    <mergeCell ref="I82:J82"/>
    <mergeCell ref="K84:L84"/>
    <mergeCell ref="M84:Q84"/>
    <mergeCell ref="R84:S84"/>
    <mergeCell ref="A85:F85"/>
    <mergeCell ref="G85:H85"/>
    <mergeCell ref="I85:J85"/>
    <mergeCell ref="K85:L85"/>
    <mergeCell ref="M85:Q85"/>
    <mergeCell ref="R85:S85"/>
    <mergeCell ref="A84:F84"/>
    <mergeCell ref="G84:H84"/>
    <mergeCell ref="I84:J84"/>
    <mergeCell ref="R86:S86"/>
    <mergeCell ref="A87:F87"/>
    <mergeCell ref="G87:H87"/>
    <mergeCell ref="I87:J87"/>
    <mergeCell ref="K87:L87"/>
    <mergeCell ref="M87:Q87"/>
    <mergeCell ref="R87:S87"/>
    <mergeCell ref="A86:F86"/>
    <mergeCell ref="K86:L86"/>
    <mergeCell ref="M86:Q86"/>
    <mergeCell ref="G86:H86"/>
    <mergeCell ref="I86:J86"/>
    <mergeCell ref="K88:L88"/>
    <mergeCell ref="M88:Q88"/>
    <mergeCell ref="R88:S88"/>
    <mergeCell ref="A89:F89"/>
    <mergeCell ref="G89:H89"/>
    <mergeCell ref="I89:J89"/>
    <mergeCell ref="K89:L89"/>
    <mergeCell ref="M89:Q89"/>
    <mergeCell ref="R89:S89"/>
    <mergeCell ref="A88:F88"/>
    <mergeCell ref="G88:H88"/>
    <mergeCell ref="I88:J88"/>
    <mergeCell ref="R90:S90"/>
    <mergeCell ref="A91:F91"/>
    <mergeCell ref="G91:H91"/>
    <mergeCell ref="I91:J91"/>
    <mergeCell ref="K91:L91"/>
    <mergeCell ref="M91:Q91"/>
    <mergeCell ref="R91:S91"/>
    <mergeCell ref="A90:F90"/>
    <mergeCell ref="K90:L90"/>
    <mergeCell ref="M90:Q90"/>
    <mergeCell ref="G90:H90"/>
    <mergeCell ref="I90:J90"/>
    <mergeCell ref="K92:L92"/>
    <mergeCell ref="M92:Q92"/>
    <mergeCell ref="R92:S92"/>
    <mergeCell ref="A93:F93"/>
    <mergeCell ref="G93:H93"/>
    <mergeCell ref="I93:J93"/>
    <mergeCell ref="K93:L93"/>
    <mergeCell ref="M93:Q93"/>
    <mergeCell ref="R93:S93"/>
    <mergeCell ref="A92:F92"/>
    <mergeCell ref="G92:H92"/>
    <mergeCell ref="I92:J92"/>
    <mergeCell ref="R94:S94"/>
    <mergeCell ref="A95:F95"/>
    <mergeCell ref="G95:H95"/>
    <mergeCell ref="I95:J95"/>
    <mergeCell ref="K95:L95"/>
    <mergeCell ref="M95:Q95"/>
    <mergeCell ref="R95:S95"/>
    <mergeCell ref="A94:F94"/>
    <mergeCell ref="I96:J96"/>
    <mergeCell ref="K94:L94"/>
    <mergeCell ref="M94:Q94"/>
    <mergeCell ref="G94:H94"/>
    <mergeCell ref="I94:J94"/>
    <mergeCell ref="K96:L96"/>
    <mergeCell ref="M96:Q96"/>
    <mergeCell ref="A98:S98"/>
    <mergeCell ref="R96:S96"/>
    <mergeCell ref="A97:F97"/>
    <mergeCell ref="G97:H97"/>
    <mergeCell ref="I97:J97"/>
    <mergeCell ref="K97:L97"/>
    <mergeCell ref="M97:Q97"/>
    <mergeCell ref="R97:S97"/>
    <mergeCell ref="A96:F96"/>
    <mergeCell ref="G96:H96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1" manualBreakCount="1">
    <brk id="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Мазуренко, Аксана Юрьевна</cp:lastModifiedBy>
  <dcterms:created xsi:type="dcterms:W3CDTF">2018-04-04T06:42:47Z</dcterms:created>
  <dcterms:modified xsi:type="dcterms:W3CDTF">2019-04-09T10:32:05Z</dcterms:modified>
  <cp:category/>
  <cp:version/>
  <cp:contentType/>
  <cp:contentStatus/>
</cp:coreProperties>
</file>